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C:\Users\jpo64\Downloads\"/>
    </mc:Choice>
  </mc:AlternateContent>
  <xr:revisionPtr revIDLastSave="0" documentId="8_{5C529358-879F-4590-8299-7109C80E9720}" xr6:coauthVersionLast="47" xr6:coauthVersionMax="47" xr10:uidLastSave="{00000000-0000-0000-0000-000000000000}"/>
  <bookViews>
    <workbookView xWindow="-98" yWindow="-98" windowWidth="28996" windowHeight="17475" xr2:uid="{00000000-000D-0000-FFFF-FFFF00000000}"/>
  </bookViews>
  <sheets>
    <sheet name="Start" sheetId="1" r:id="rId1"/>
    <sheet name="Complete" sheetId="2" r:id="rId2"/>
    <sheet name="KPI Dashboard" sheetId="3" r:id="rId3"/>
  </sheets>
  <definedNames>
    <definedName name="Slicer_Status">#N/A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4"/>
      </x15:slicerCache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1" l="1"/>
  <c r="K3" i="1"/>
  <c r="K4" i="1"/>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J2" i="1"/>
  <c r="J3" i="1"/>
  <c r="J4"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L2" i="2"/>
  <c r="L3" i="2"/>
  <c r="L4" i="2"/>
  <c r="L5" i="2"/>
  <c r="L12" i="2"/>
  <c r="K2" i="2"/>
  <c r="K3" i="2"/>
  <c r="K4" i="2"/>
  <c r="K5" i="2"/>
  <c r="K6" i="2"/>
  <c r="K7" i="2"/>
  <c r="K8" i="2"/>
  <c r="K9" i="2"/>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J2" i="2"/>
  <c r="M2" i="2" s="1"/>
  <c r="J3" i="2"/>
  <c r="M3" i="2" s="1"/>
  <c r="J4" i="2"/>
  <c r="M4" i="2" s="1"/>
  <c r="J5" i="2"/>
  <c r="M5" i="2" s="1"/>
  <c r="J6" i="2"/>
  <c r="M6" i="2" s="1"/>
  <c r="J7" i="2"/>
  <c r="L7" i="2" s="1"/>
  <c r="J8" i="2"/>
  <c r="L8" i="2" s="1"/>
  <c r="J9" i="2"/>
  <c r="L9" i="2" s="1"/>
  <c r="J10" i="2"/>
  <c r="L10" i="2" s="1"/>
  <c r="J11" i="2"/>
  <c r="L11" i="2" s="1"/>
  <c r="J12" i="2"/>
  <c r="M12" i="2" s="1"/>
  <c r="J13" i="2"/>
  <c r="M13" i="2" s="1"/>
  <c r="J14" i="2"/>
  <c r="M14" i="2" s="1"/>
  <c r="J15" i="2"/>
  <c r="L15" i="2" s="1"/>
  <c r="J16" i="2"/>
  <c r="L16" i="2" s="1"/>
  <c r="J17" i="2"/>
  <c r="L17" i="2" s="1"/>
  <c r="J18" i="2"/>
  <c r="L18" i="2" s="1"/>
  <c r="J19" i="2"/>
  <c r="L19" i="2" s="1"/>
  <c r="J20" i="2"/>
  <c r="J21" i="2"/>
  <c r="L21" i="2" s="1"/>
  <c r="J22" i="2"/>
  <c r="L22" i="2" s="1"/>
  <c r="J23" i="2"/>
  <c r="L23" i="2" s="1"/>
  <c r="J24" i="2"/>
  <c r="L24" i="2" s="1"/>
  <c r="J25" i="2"/>
  <c r="L25" i="2" s="1"/>
  <c r="J26" i="2"/>
  <c r="L26" i="2" s="1"/>
  <c r="J27" i="2"/>
  <c r="L27" i="2" s="1"/>
  <c r="J28" i="2"/>
  <c r="L28" i="2" s="1"/>
  <c r="J29" i="2"/>
  <c r="J30" i="2"/>
  <c r="J31" i="2"/>
  <c r="J32" i="2"/>
  <c r="J33" i="2"/>
  <c r="L33" i="2" s="1"/>
  <c r="J34" i="2"/>
  <c r="L34" i="2" s="1"/>
  <c r="J35" i="2"/>
  <c r="L35" i="2" s="1"/>
  <c r="J36" i="2"/>
  <c r="L36" i="2" s="1"/>
  <c r="J37" i="2"/>
  <c r="L37" i="2" s="1"/>
  <c r="J38" i="2"/>
  <c r="L38" i="2" s="1"/>
  <c r="J39" i="2"/>
  <c r="M39" i="2" s="1"/>
  <c r="J40" i="2"/>
  <c r="M40" i="2" s="1"/>
  <c r="J41" i="2"/>
  <c r="M41" i="2" s="1"/>
  <c r="J42" i="2"/>
  <c r="M42" i="2" s="1"/>
  <c r="J43" i="2"/>
  <c r="L43" i="2" s="1"/>
  <c r="J44" i="2"/>
  <c r="L44" i="2" s="1"/>
  <c r="J45" i="2"/>
  <c r="L45" i="2" s="1"/>
  <c r="J46" i="2"/>
  <c r="L46" i="2" s="1"/>
  <c r="J47" i="2"/>
  <c r="L47" i="2" s="1"/>
  <c r="J48" i="2"/>
  <c r="M48" i="2" s="1"/>
  <c r="J49" i="2"/>
  <c r="M49" i="2" s="1"/>
  <c r="J50" i="2"/>
  <c r="M50" i="2" s="1"/>
  <c r="J51" i="2"/>
  <c r="M51" i="2" s="1"/>
  <c r="P52" i="2"/>
  <c r="E9" i="3" s="1"/>
  <c r="O52" i="2"/>
  <c r="B9" i="3" s="1"/>
  <c r="N52" i="2"/>
  <c r="H3" i="3" s="1"/>
  <c r="M22" i="2" l="1"/>
  <c r="M38" i="2"/>
  <c r="M37" i="2"/>
  <c r="M36" i="2"/>
  <c r="M20" i="2"/>
  <c r="M24" i="2"/>
  <c r="M23" i="2"/>
  <c r="M19" i="2"/>
  <c r="M18" i="2"/>
  <c r="L40" i="2"/>
  <c r="L39" i="2"/>
  <c r="M21" i="2"/>
  <c r="M17" i="2"/>
  <c r="L49" i="2"/>
  <c r="M15" i="2"/>
  <c r="M16" i="2"/>
  <c r="L51" i="2"/>
  <c r="M34" i="2"/>
  <c r="M32" i="2"/>
  <c r="M29" i="2"/>
  <c r="L20" i="2"/>
  <c r="L50" i="2"/>
  <c r="L48" i="2"/>
  <c r="L41" i="2"/>
  <c r="M35" i="2"/>
  <c r="M33" i="2"/>
  <c r="M30" i="2"/>
  <c r="L14" i="2"/>
  <c r="M31" i="2"/>
  <c r="L13" i="2"/>
  <c r="M28" i="2"/>
  <c r="L42" i="2"/>
  <c r="L6" i="2"/>
  <c r="M27" i="2"/>
  <c r="M26" i="2"/>
  <c r="M25" i="2"/>
  <c r="M47" i="2"/>
  <c r="M11" i="2"/>
  <c r="L31" i="2"/>
  <c r="L29" i="2"/>
  <c r="M46" i="2"/>
  <c r="M10" i="2"/>
  <c r="M44" i="2"/>
  <c r="M8" i="2"/>
  <c r="M9" i="2"/>
  <c r="M43" i="2"/>
  <c r="M7" i="2"/>
  <c r="L32" i="2"/>
  <c r="L30" i="2"/>
  <c r="M45" i="2"/>
  <c r="M52" i="2" l="1"/>
  <c r="E3" i="3" s="1"/>
  <c r="L52" i="2"/>
  <c r="B3" i="3" s="1"/>
</calcChain>
</file>

<file path=xl/sharedStrings.xml><?xml version="1.0" encoding="utf-8"?>
<sst xmlns="http://schemas.openxmlformats.org/spreadsheetml/2006/main" count="238" uniqueCount="75">
  <si>
    <t>Project ID</t>
  </si>
  <si>
    <t>Project Name</t>
  </si>
  <si>
    <t>Progress</t>
  </si>
  <si>
    <t>Budget</t>
  </si>
  <si>
    <t>Expenses</t>
  </si>
  <si>
    <t>Status</t>
  </si>
  <si>
    <t>Start Date</t>
  </si>
  <si>
    <t>End Date</t>
  </si>
  <si>
    <t>Elapsed Days</t>
  </si>
  <si>
    <t>CPI</t>
  </si>
  <si>
    <t>SPI</t>
  </si>
  <si>
    <t>Safety Incidents</t>
  </si>
  <si>
    <t>Quality Score</t>
  </si>
  <si>
    <t>Stakeholder Satisfaction</t>
  </si>
  <si>
    <t>On Track</t>
  </si>
  <si>
    <t>Delayed</t>
  </si>
  <si>
    <t>Completed</t>
  </si>
  <si>
    <t>Operation Quack Build</t>
  </si>
  <si>
    <t>Brickzilla</t>
  </si>
  <si>
    <t>Mortar Kombat</t>
  </si>
  <si>
    <t>Concrete Jungle Boogie</t>
  </si>
  <si>
    <t>The Mighty Duck Build</t>
  </si>
  <si>
    <t>Hard Hat Hilarity</t>
  </si>
  <si>
    <t>Blockbuster Building</t>
  </si>
  <si>
    <t>Trowel and Error</t>
  </si>
  <si>
    <t>The Unlevelers</t>
  </si>
  <si>
    <t>Pylon Pals</t>
  </si>
  <si>
    <t>Mix-Up Mayhem</t>
  </si>
  <si>
    <t>Tower of Babble</t>
  </si>
  <si>
    <t>Foundation Follies</t>
  </si>
  <si>
    <t>Wreck-it Raise</t>
  </si>
  <si>
    <t>The Blueprint Buffoons</t>
  </si>
  <si>
    <t>Crane Craniums</t>
  </si>
  <si>
    <t>Nail It!</t>
  </si>
  <si>
    <t>Duct Tape Dynasty</t>
  </si>
  <si>
    <t>Plumb Busters</t>
  </si>
  <si>
    <t>Screw Loose Construction</t>
  </si>
  <si>
    <t>The Great Groutdoors</t>
  </si>
  <si>
    <t>Hammer Time Hustle</t>
  </si>
  <si>
    <t>Bulldoze and Banter</t>
  </si>
  <si>
    <t>Beam Me Up</t>
  </si>
  <si>
    <t>Rebar Rebels</t>
  </si>
  <si>
    <t>Wallflower Warriors</t>
  </si>
  <si>
    <t>Girder Giggles</t>
  </si>
  <si>
    <t>Masonry Mischief</t>
  </si>
  <si>
    <t>The Concrete Conundrum</t>
  </si>
  <si>
    <t>Jackhammer Jamboree</t>
  </si>
  <si>
    <t>Paving Pandemonium</t>
  </si>
  <si>
    <t>Brick Brainiacs</t>
  </si>
  <si>
    <t>Ladder Laffs</t>
  </si>
  <si>
    <t>Plaster Blaster</t>
  </si>
  <si>
    <t>Flue Crew Follies</t>
  </si>
  <si>
    <t>The Build Bafflers</t>
  </si>
  <si>
    <t>The Framing Funnies</t>
  </si>
  <si>
    <t>Drywall Daydreams</t>
  </si>
  <si>
    <t>Level Up</t>
  </si>
  <si>
    <t>Concrete Conviviality</t>
  </si>
  <si>
    <t>The Scaffold Scallywags</t>
  </si>
  <si>
    <t>Hardcore Hardware</t>
  </si>
  <si>
    <t>Tool Time Trials</t>
  </si>
  <si>
    <t>High Beam Hijinks</t>
  </si>
  <si>
    <t>Floorboard Frolics</t>
  </si>
  <si>
    <t>Erector Set Escapades</t>
  </si>
  <si>
    <t>Shingle All The Way</t>
  </si>
  <si>
    <t>Caulk Con Artists</t>
  </si>
  <si>
    <t>Groundbreakers Guffaws</t>
  </si>
  <si>
    <t>Pilot Project Puns</t>
  </si>
  <si>
    <t>Total</t>
  </si>
  <si>
    <t>Cost Performance Index</t>
  </si>
  <si>
    <t>Schedule Performance Index</t>
  </si>
  <si>
    <t>Safety Incident Counts</t>
  </si>
  <si>
    <t>Earned Value</t>
  </si>
  <si>
    <t>Planned Value</t>
  </si>
  <si>
    <t>EV</t>
  </si>
  <si>
    <t>PV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</si>
</sst>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24"/>
      <color theme="1"/>
      <name val="Aptos Narrow"/>
      <family val="2"/>
      <scheme val="minor"/>
    </font>
    <font>
      <sz val="24"/>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24"/>
      <color rgb="FF006100"/>
      <name val="Aptos Narrow"/>
      <family val="2"/>
      <scheme val="minor"/>
    </font>
    <font>
      <sz val="24"/>
      <color rgb="FF9C0006"/>
      <name val="Aptos Narrow"/>
      <family val="2"/>
      <scheme val="minor"/>
    </font>
    <font>
      <sz val="24"/>
      <color rgb="FF9C5700"/>
      <name val="Aptos Narrow"/>
      <family val="2"/>
      <scheme val="minor"/>
    </font>
    <font>
      <sz val="24"/>
      <color rgb="FF3F3F76"/>
      <name val="Aptos Narrow"/>
      <family val="2"/>
      <scheme val="minor"/>
    </font>
    <font>
      <b/>
      <sz val="24"/>
      <color rgb="FF3F3F3F"/>
      <name val="Aptos Narrow"/>
      <family val="2"/>
      <scheme val="minor"/>
    </font>
    <font>
      <b/>
      <sz val="24"/>
      <color rgb="FFFA7D00"/>
      <name val="Aptos Narrow"/>
      <family val="2"/>
      <scheme val="minor"/>
    </font>
    <font>
      <sz val="24"/>
      <color rgb="FFFA7D00"/>
      <name val="Aptos Narrow"/>
      <family val="2"/>
      <scheme val="minor"/>
    </font>
    <font>
      <b/>
      <sz val="24"/>
      <color theme="0"/>
      <name val="Aptos Narrow"/>
      <family val="2"/>
      <scheme val="minor"/>
    </font>
    <font>
      <sz val="24"/>
      <color rgb="FFFF0000"/>
      <name val="Aptos Narrow"/>
      <family val="2"/>
      <scheme val="minor"/>
    </font>
    <font>
      <i/>
      <sz val="24"/>
      <color rgb="FF7F7F7F"/>
      <name val="Aptos Narrow"/>
      <family val="2"/>
      <scheme val="minor"/>
    </font>
    <font>
      <b/>
      <sz val="24"/>
      <color theme="1"/>
      <name val="Aptos Narrow"/>
      <family val="2"/>
      <scheme val="minor"/>
    </font>
    <font>
      <sz val="24"/>
      <color theme="0"/>
      <name val="Aptos Narrow"/>
      <family val="2"/>
      <scheme val="minor"/>
    </font>
    <font>
      <b/>
      <sz val="18"/>
      <color theme="1"/>
      <name val="Aptos Narrow"/>
      <family val="2"/>
      <scheme val="minor"/>
    </font>
    <font>
      <b/>
      <sz val="72"/>
      <color theme="1"/>
      <name val="Aptos Narrow"/>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43">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0">
    <xf numFmtId="0" fontId="0" fillId="0" borderId="0" xfId="0"/>
    <xf numFmtId="0" fontId="0" fillId="0" borderId="0" xfId="0" quotePrefix="1"/>
    <xf numFmtId="14" fontId="0" fillId="0" borderId="0" xfId="0" applyNumberFormat="1"/>
    <xf numFmtId="9" fontId="0" fillId="0" borderId="0" xfId="1" applyFont="1"/>
    <xf numFmtId="0" fontId="1" fillId="0" borderId="0" xfId="0" applyFont="1"/>
    <xf numFmtId="0" fontId="18" fillId="33" borderId="10" xfId="0" applyFont="1" applyFill="1" applyBorder="1" applyAlignment="1">
      <alignment horizontal="center" vertical="center"/>
    </xf>
    <xf numFmtId="164" fontId="19" fillId="0" borderId="10" xfId="0" applyNumberFormat="1" applyFont="1" applyBorder="1" applyAlignment="1">
      <alignment horizontal="center" vertical="center"/>
    </xf>
    <xf numFmtId="2" fontId="19" fillId="0" borderId="10" xfId="0" applyNumberFormat="1" applyFont="1" applyBorder="1" applyAlignment="1">
      <alignment horizontal="center" vertical="center"/>
    </xf>
    <xf numFmtId="0" fontId="18" fillId="33" borderId="10" xfId="0" applyFont="1" applyFill="1" applyBorder="1" applyAlignment="1">
      <alignment horizontal="center" vertical="center" wrapText="1"/>
    </xf>
    <xf numFmtId="1" fontId="19" fillId="0" borderId="10" xfId="0" applyNumberFormat="1" applyFont="1" applyBorder="1" applyAlignment="1">
      <alignment horizontal="center" vertical="center"/>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8">
    <dxf>
      <numFmt numFmtId="0" formatCode="General"/>
    </dxf>
    <dxf>
      <numFmt numFmtId="0" formatCode="General"/>
    </dxf>
    <dxf>
      <numFmt numFmtId="0" formatCode="General"/>
    </dxf>
    <dxf>
      <numFmt numFmtId="0" formatCode="General"/>
    </dxf>
    <dxf>
      <numFmt numFmtId="19" formatCode="m/d/yyyy"/>
    </dxf>
    <dxf>
      <numFmt numFmtId="19" formatCode="m/d/yyyy"/>
    </dxf>
    <dxf>
      <font>
        <b val="0"/>
        <i val="0"/>
        <strike val="0"/>
        <condense val="0"/>
        <extend val="0"/>
        <outline val="0"/>
        <shadow val="0"/>
        <u val="none"/>
        <vertAlign val="baseline"/>
        <sz val="24"/>
        <color theme="1"/>
        <name val="Aptos Narrow"/>
        <family val="2"/>
        <scheme val="minor"/>
      </font>
    </dxf>
    <dxf>
      <font>
        <b val="0"/>
        <i val="0"/>
        <strike val="0"/>
        <condense val="0"/>
        <extend val="0"/>
        <outline val="0"/>
        <shadow val="0"/>
        <u val="none"/>
        <vertAlign val="baseline"/>
        <sz val="24"/>
        <color theme="1"/>
        <name val="Aptos Narrow"/>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microsoft.com/office/2007/relationships/slicerCache" Target="slicerCaches/slicerCache1.xml"/></Relationships>
</file>

<file path=xl/drawings/drawing1.xml><?xml version="1.0" encoding="utf-8"?>
<xdr:wsDr xmlns:xdr="http://schemas.openxmlformats.org/drawingml/2006/spreadsheetDrawing" xmlns:a="http://schemas.openxmlformats.org/drawingml/2006/main">
  <xdr:twoCellAnchor editAs="absolute">
    <xdr:from>
      <xdr:col>9</xdr:col>
      <xdr:colOff>361950</xdr:colOff>
      <xdr:row>1</xdr:row>
      <xdr:rowOff>0</xdr:rowOff>
    </xdr:from>
    <xdr:to>
      <xdr:col>12</xdr:col>
      <xdr:colOff>0</xdr:colOff>
      <xdr:row>7</xdr:row>
      <xdr:rowOff>0</xdr:rowOff>
    </xdr:to>
    <mc:AlternateContent xmlns:mc="http://schemas.openxmlformats.org/markup-compatibility/2006" xmlns:sle15="http://schemas.microsoft.com/office/drawing/2012/slicer">
      <mc:Choice Requires="sle15">
        <xdr:graphicFrame macro="">
          <xdr:nvGraphicFramePr>
            <xdr:cNvPr id="3" name="Status">
              <a:extLst>
                <a:ext uri="{FF2B5EF4-FFF2-40B4-BE49-F238E27FC236}">
                  <a16:creationId xmlns:a16="http://schemas.microsoft.com/office/drawing/2014/main" id="{565D1A76-7741-4BB7-BFAF-C0C11F2787B3}"/>
                </a:ext>
              </a:extLst>
            </xdr:cNvPr>
            <xdr:cNvGraphicFramePr/>
          </xdr:nvGraphicFramePr>
          <xdr:xfrm>
            <a:off x="0" y="0"/>
            <a:ext cx="0" cy="0"/>
          </xdr:xfrm>
          <a:graphic>
            <a:graphicData uri="http://schemas.microsoft.com/office/drawing/2010/slicer">
              <sle:slicer xmlns:sle="http://schemas.microsoft.com/office/drawing/2010/slicer" name="Status"/>
            </a:graphicData>
          </a:graphic>
        </xdr:graphicFrame>
      </mc:Choice>
      <mc:Fallback xmlns="">
        <xdr:sp macro="" textlink="">
          <xdr:nvSpPr>
            <xdr:cNvPr id="0" name=""/>
            <xdr:cNvSpPr>
              <a:spLocks noTextEdit="1"/>
            </xdr:cNvSpPr>
          </xdr:nvSpPr>
          <xdr:spPr>
            <a:xfrm>
              <a:off x="9405938" y="404813"/>
              <a:ext cx="3638550" cy="2586037"/>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atus" xr10:uid="{00000000-0013-0000-FFFF-FFFF01000000}" sourceName="Status">
  <extLst>
    <x:ext xmlns:x15="http://schemas.microsoft.com/office/spreadsheetml/2010/11/main" uri="{2F2917AC-EB37-4324-AD4E-5DD8C200BD13}">
      <x15:tableSlicerCache tableId="1" column="6"/>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tatus" xr10:uid="{00000000-0014-0000-FFFF-FFFF01000000}" cache="Slicer_Status" caption="Status" rowHeight="534988"/>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P52" totalsRowCount="1">
  <autoFilter ref="A1:P51" xr:uid="{00000000-0009-0000-0100-000001000000}">
    <filterColumn colId="5">
      <filters>
        <filter val="Completed"/>
      </filters>
    </filterColumn>
  </autoFilter>
  <tableColumns count="16">
    <tableColumn id="1" xr3:uid="{00000000-0010-0000-0000-000001000000}" name="Project ID" totalsRowLabel="Total"/>
    <tableColumn id="2" xr3:uid="{00000000-0010-0000-0000-000002000000}" name="Project Name"/>
    <tableColumn id="3" xr3:uid="{00000000-0010-0000-0000-000003000000}" name="Progress" dataDxfId="7" totalsRowDxfId="6" dataCellStyle="Percent"/>
    <tableColumn id="4" xr3:uid="{00000000-0010-0000-0000-000004000000}" name="Budget"/>
    <tableColumn id="5" xr3:uid="{00000000-0010-0000-0000-000005000000}" name="Expenses"/>
    <tableColumn id="6" xr3:uid="{00000000-0010-0000-0000-000006000000}" name="Status"/>
    <tableColumn id="7" xr3:uid="{00000000-0010-0000-0000-000007000000}" name="Start Date" dataDxfId="5"/>
    <tableColumn id="8" xr3:uid="{00000000-0010-0000-0000-000008000000}" name="End Date" dataDxfId="4"/>
    <tableColumn id="9" xr3:uid="{00000000-0010-0000-0000-000009000000}" name="Elapsed Days"/>
    <tableColumn id="16" xr3:uid="{78074AF3-FF2B-4B09-BB6E-F104F523CB28}" name="Earned Value" dataDxfId="3">
      <calculatedColumnFormula>Table1[[#This Row],[Budget]]*Table1[[#This Row],[Progress]]</calculatedColumnFormula>
    </tableColumn>
    <tableColumn id="15" xr3:uid="{AFA7F193-D515-46D1-A3AF-08C14A82345F}" name="Planned Value" dataDxfId="2">
      <calculatedColumnFormula>Table1[[#This Row],[Elapsed Days]]/(Table1[[#This Row],[End Date]]-Table1[[#This Row],[Start Date]])*Table1[[#This Row],[Budget]]</calculatedColumnFormula>
    </tableColumn>
    <tableColumn id="10" xr3:uid="{00000000-0010-0000-0000-00000A000000}" name="CPI" totalsRowFunction="average" dataDxfId="1">
      <calculatedColumnFormula>IFERROR(Table1[[#This Row],[Earned Value]]/Table1[[#This Row],[Expenses]],0)</calculatedColumnFormula>
    </tableColumn>
    <tableColumn id="11" xr3:uid="{00000000-0010-0000-0000-00000B000000}" name="SPI" totalsRowFunction="average" dataDxfId="0">
      <calculatedColumnFormula>IFERROR(Table1[[#This Row],[Earned Value]]/Table1[[#This Row],[Planned Value]],0)</calculatedColumnFormula>
    </tableColumn>
    <tableColumn id="12" xr3:uid="{00000000-0010-0000-0000-00000C000000}" name="Safety Incidents" totalsRowFunction="sum"/>
    <tableColumn id="13" xr3:uid="{00000000-0010-0000-0000-00000D000000}" name="Quality Score" totalsRowFunction="average"/>
    <tableColumn id="14" xr3:uid="{00000000-0010-0000-0000-00000E000000}" name="Stakeholder Satisfaction" totalsRowFunction="average"/>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1"/>
  <sheetViews>
    <sheetView tabSelected="1" zoomScale="60" zoomScaleNormal="60" workbookViewId="0"/>
  </sheetViews>
  <sheetFormatPr defaultRowHeight="31.9" x14ac:dyDescent="1"/>
  <cols>
    <col min="1" max="1" width="9.5625" customWidth="1"/>
    <col min="2" max="2" width="15.03125" customWidth="1"/>
    <col min="3" max="3" width="8.6875" customWidth="1"/>
    <col min="5" max="5" width="9.34375" customWidth="1"/>
    <col min="7" max="7" width="18.59375" customWidth="1"/>
    <col min="8" max="8" width="17.25" customWidth="1"/>
    <col min="9" max="11" width="12.5625" customWidth="1"/>
    <col min="14" max="14" width="14.8125" customWidth="1"/>
    <col min="15" max="15" width="12.5" customWidth="1"/>
    <col min="16" max="16" width="21.96875" customWidth="1"/>
  </cols>
  <sheetData>
    <row r="1" spans="1:16" x14ac:dyDescent="1">
      <c r="A1" t="s">
        <v>0</v>
      </c>
      <c r="B1" t="s">
        <v>1</v>
      </c>
      <c r="C1" t="s">
        <v>2</v>
      </c>
      <c r="D1" t="s">
        <v>3</v>
      </c>
      <c r="E1" t="s">
        <v>4</v>
      </c>
      <c r="F1" t="s">
        <v>5</v>
      </c>
      <c r="G1" t="s">
        <v>6</v>
      </c>
      <c r="H1" t="s">
        <v>7</v>
      </c>
      <c r="I1" t="s">
        <v>8</v>
      </c>
      <c r="J1" t="s">
        <v>73</v>
      </c>
      <c r="K1" t="s">
        <v>74</v>
      </c>
      <c r="L1" t="s">
        <v>9</v>
      </c>
      <c r="M1" t="s">
        <v>10</v>
      </c>
      <c r="N1" t="s">
        <v>11</v>
      </c>
      <c r="O1" t="s">
        <v>12</v>
      </c>
      <c r="P1" t="s">
        <v>13</v>
      </c>
    </row>
    <row r="2" spans="1:16" x14ac:dyDescent="1">
      <c r="A2">
        <v>1</v>
      </c>
      <c r="B2" t="s">
        <v>17</v>
      </c>
      <c r="C2">
        <v>0.51</v>
      </c>
      <c r="D2">
        <v>573254</v>
      </c>
      <c r="E2">
        <v>288669</v>
      </c>
      <c r="F2" t="s">
        <v>14</v>
      </c>
      <c r="G2" s="2">
        <v>44539.458145069446</v>
      </c>
      <c r="H2" s="2">
        <v>45901.458145081022</v>
      </c>
      <c r="I2">
        <v>880</v>
      </c>
      <c r="J2">
        <f>Start!$C2*Start!$D2</f>
        <v>292359.53999999998</v>
      </c>
      <c r="K2">
        <f>Start!$I2/(Start!$H2-Start!$G2)*Start!$D2</f>
        <v>370384.37591462</v>
      </c>
      <c r="N2">
        <v>0</v>
      </c>
      <c r="O2">
        <v>7</v>
      </c>
      <c r="P2">
        <v>9</v>
      </c>
    </row>
    <row r="3" spans="1:16" x14ac:dyDescent="1">
      <c r="A3">
        <v>2</v>
      </c>
      <c r="B3" t="s">
        <v>18</v>
      </c>
      <c r="C3">
        <v>0.92</v>
      </c>
      <c r="D3">
        <v>449457</v>
      </c>
      <c r="E3">
        <v>429002</v>
      </c>
      <c r="F3" t="s">
        <v>15</v>
      </c>
      <c r="G3" s="2">
        <v>44615.458145069446</v>
      </c>
      <c r="H3" s="2">
        <v>45659.458145081022</v>
      </c>
      <c r="I3">
        <v>804</v>
      </c>
      <c r="J3">
        <f>Start!$C3*Start!$D3</f>
        <v>413500.44</v>
      </c>
      <c r="K3">
        <f>Start!$I3/(Start!$H3-Start!$G3)*Start!$D3</f>
        <v>346133.55172029999</v>
      </c>
      <c r="N3">
        <v>1</v>
      </c>
      <c r="O3">
        <v>8</v>
      </c>
      <c r="P3">
        <v>10</v>
      </c>
    </row>
    <row r="4" spans="1:16" x14ac:dyDescent="1">
      <c r="A4">
        <v>3</v>
      </c>
      <c r="B4" t="s">
        <v>19</v>
      </c>
      <c r="C4">
        <v>0.14000000000000001</v>
      </c>
      <c r="D4">
        <v>765987</v>
      </c>
      <c r="E4">
        <v>101104</v>
      </c>
      <c r="F4" t="s">
        <v>14</v>
      </c>
      <c r="G4" s="2">
        <v>45017.458145069446</v>
      </c>
      <c r="H4" s="2">
        <v>45618.458145081022</v>
      </c>
      <c r="I4">
        <v>402</v>
      </c>
      <c r="J4">
        <f>Start!$C4*Start!$D4</f>
        <v>107238.18000000001</v>
      </c>
      <c r="K4">
        <f>Start!$I4/(Start!$H4-Start!$G4)*Start!$D4</f>
        <v>512357.36105502315</v>
      </c>
      <c r="N4">
        <v>0</v>
      </c>
      <c r="O4">
        <v>7</v>
      </c>
      <c r="P4">
        <v>7</v>
      </c>
    </row>
    <row r="5" spans="1:16" x14ac:dyDescent="1">
      <c r="A5">
        <v>4</v>
      </c>
      <c r="B5" t="s">
        <v>20</v>
      </c>
      <c r="C5">
        <v>0.71</v>
      </c>
      <c r="D5">
        <v>370936</v>
      </c>
      <c r="E5">
        <v>254411</v>
      </c>
      <c r="F5" t="s">
        <v>14</v>
      </c>
      <c r="G5" s="2">
        <v>45203.458145069446</v>
      </c>
      <c r="H5" s="2">
        <v>45653.458145081022</v>
      </c>
      <c r="I5">
        <v>216</v>
      </c>
      <c r="J5">
        <f>Start!$C5*Start!$D5</f>
        <v>263364.56</v>
      </c>
      <c r="K5">
        <f>Start!$I5/(Start!$H5-Start!$G5)*Start!$D5</f>
        <v>178049.27999541975</v>
      </c>
      <c r="N5">
        <v>0</v>
      </c>
      <c r="O5">
        <v>7</v>
      </c>
      <c r="P5">
        <v>9</v>
      </c>
    </row>
    <row r="6" spans="1:16" x14ac:dyDescent="1">
      <c r="A6">
        <v>5</v>
      </c>
      <c r="B6" t="s">
        <v>21</v>
      </c>
      <c r="C6">
        <v>0.6</v>
      </c>
      <c r="D6">
        <v>339931</v>
      </c>
      <c r="E6">
        <v>252688</v>
      </c>
      <c r="F6" t="s">
        <v>14</v>
      </c>
      <c r="G6" s="2">
        <v>45395.458145069446</v>
      </c>
      <c r="H6" s="2">
        <v>45813.458145081022</v>
      </c>
      <c r="I6">
        <v>24</v>
      </c>
      <c r="J6">
        <f>Start!$C6*Start!$D6</f>
        <v>203958.6</v>
      </c>
      <c r="K6">
        <f>Start!$I6/(Start!$H6-Start!$G6)*Start!$D6</f>
        <v>19517.569377449912</v>
      </c>
      <c r="N6">
        <v>0</v>
      </c>
      <c r="O6">
        <v>7</v>
      </c>
      <c r="P6">
        <v>7</v>
      </c>
    </row>
    <row r="7" spans="1:16" x14ac:dyDescent="1">
      <c r="A7">
        <v>6</v>
      </c>
      <c r="B7" t="s">
        <v>22</v>
      </c>
      <c r="C7">
        <v>0.2</v>
      </c>
      <c r="D7">
        <v>339629</v>
      </c>
      <c r="E7">
        <v>104123</v>
      </c>
      <c r="F7" t="s">
        <v>14</v>
      </c>
      <c r="G7" s="2">
        <v>44552.458145069446</v>
      </c>
      <c r="H7" s="2">
        <v>45805.458145081022</v>
      </c>
      <c r="I7">
        <v>867</v>
      </c>
      <c r="J7">
        <f>Start!$C7*Start!$D7</f>
        <v>67925.8</v>
      </c>
      <c r="K7">
        <f>Start!$I7/(Start!$H7-Start!$G7)*Start!$D7</f>
        <v>235002.66799463655</v>
      </c>
      <c r="N7">
        <v>2</v>
      </c>
      <c r="O7">
        <v>6</v>
      </c>
      <c r="P7">
        <v>8</v>
      </c>
    </row>
    <row r="8" spans="1:16" x14ac:dyDescent="1">
      <c r="A8">
        <v>7</v>
      </c>
      <c r="B8" t="s">
        <v>23</v>
      </c>
      <c r="C8">
        <v>0.82</v>
      </c>
      <c r="D8">
        <v>305041</v>
      </c>
      <c r="E8">
        <v>173911</v>
      </c>
      <c r="F8" t="s">
        <v>16</v>
      </c>
      <c r="G8" s="2">
        <v>44856.458145069446</v>
      </c>
      <c r="H8" s="2">
        <v>45711.458145081022</v>
      </c>
      <c r="I8">
        <v>563</v>
      </c>
      <c r="J8">
        <f>Start!$C8*Start!$D8</f>
        <v>250133.62</v>
      </c>
      <c r="K8">
        <f>Start!$I8/(Start!$H8-Start!$G8)*Start!$D8</f>
        <v>200863.25496804068</v>
      </c>
      <c r="N8">
        <v>0</v>
      </c>
      <c r="O8">
        <v>6</v>
      </c>
      <c r="P8">
        <v>6</v>
      </c>
    </row>
    <row r="9" spans="1:16" x14ac:dyDescent="1">
      <c r="A9">
        <v>8</v>
      </c>
      <c r="B9" t="s">
        <v>24</v>
      </c>
      <c r="C9">
        <v>0.86</v>
      </c>
      <c r="D9">
        <v>798361</v>
      </c>
      <c r="E9">
        <v>804774</v>
      </c>
      <c r="F9" t="s">
        <v>14</v>
      </c>
      <c r="G9" s="2">
        <v>44518.458145069446</v>
      </c>
      <c r="H9" s="2">
        <v>46386.458145081022</v>
      </c>
      <c r="I9">
        <v>901</v>
      </c>
      <c r="J9">
        <f>Start!$C9*Start!$D9</f>
        <v>686590.46</v>
      </c>
      <c r="K9">
        <f>Start!$I9/(Start!$H9-Start!$G9)*Start!$D9</f>
        <v>385076.69218176784</v>
      </c>
      <c r="N9">
        <v>0</v>
      </c>
      <c r="O9">
        <v>6</v>
      </c>
      <c r="P9">
        <v>8</v>
      </c>
    </row>
    <row r="10" spans="1:16" x14ac:dyDescent="1">
      <c r="A10">
        <v>9</v>
      </c>
      <c r="B10" t="s">
        <v>25</v>
      </c>
      <c r="C10">
        <v>0.74</v>
      </c>
      <c r="D10">
        <v>831912</v>
      </c>
      <c r="E10">
        <v>795202</v>
      </c>
      <c r="F10" t="s">
        <v>14</v>
      </c>
      <c r="G10" s="2">
        <v>44949.458145069446</v>
      </c>
      <c r="H10" s="2">
        <v>46061.458145081022</v>
      </c>
      <c r="I10">
        <v>470</v>
      </c>
      <c r="J10">
        <f>Start!$C10*Start!$D10</f>
        <v>615614.88</v>
      </c>
      <c r="K10">
        <f>Start!$I10/(Start!$H10-Start!$G10)*Start!$D10</f>
        <v>351617.4820107281</v>
      </c>
      <c r="N10">
        <v>0</v>
      </c>
      <c r="O10">
        <v>8</v>
      </c>
      <c r="P10">
        <v>9</v>
      </c>
    </row>
    <row r="11" spans="1:16" x14ac:dyDescent="1">
      <c r="A11">
        <v>10</v>
      </c>
      <c r="B11" t="s">
        <v>26</v>
      </c>
      <c r="C11">
        <v>0.74</v>
      </c>
      <c r="D11">
        <v>517113</v>
      </c>
      <c r="E11">
        <v>446360</v>
      </c>
      <c r="F11" t="s">
        <v>14</v>
      </c>
      <c r="G11" s="2">
        <v>44719.458145069446</v>
      </c>
      <c r="H11" s="2">
        <v>46056.458145081022</v>
      </c>
      <c r="I11">
        <v>700</v>
      </c>
      <c r="J11">
        <f>Start!$C11*Start!$D11</f>
        <v>382663.62</v>
      </c>
      <c r="K11">
        <f>Start!$I11/(Start!$H11-Start!$G11)*Start!$D11</f>
        <v>270739.7905735721</v>
      </c>
      <c r="N11">
        <v>1</v>
      </c>
      <c r="O11">
        <v>10</v>
      </c>
      <c r="P11">
        <v>7</v>
      </c>
    </row>
    <row r="12" spans="1:16" x14ac:dyDescent="1">
      <c r="A12">
        <v>11</v>
      </c>
      <c r="B12" t="s">
        <v>27</v>
      </c>
      <c r="C12">
        <v>0.87</v>
      </c>
      <c r="D12">
        <v>168148</v>
      </c>
      <c r="E12">
        <v>142685</v>
      </c>
      <c r="F12" t="s">
        <v>16</v>
      </c>
      <c r="G12" s="2">
        <v>44835.458145069446</v>
      </c>
      <c r="H12" s="2">
        <v>46401.458145081022</v>
      </c>
      <c r="I12">
        <v>584</v>
      </c>
      <c r="J12">
        <f>Start!$C12*Start!$D12</f>
        <v>146288.76</v>
      </c>
      <c r="K12">
        <f>Start!$I12/(Start!$H12-Start!$G12)*Start!$D12</f>
        <v>62706.533843725483</v>
      </c>
      <c r="N12">
        <v>0</v>
      </c>
      <c r="O12">
        <v>7</v>
      </c>
      <c r="P12">
        <v>7</v>
      </c>
    </row>
    <row r="13" spans="1:16" x14ac:dyDescent="1">
      <c r="A13">
        <v>12</v>
      </c>
      <c r="B13" t="s">
        <v>28</v>
      </c>
      <c r="C13">
        <v>0.99</v>
      </c>
      <c r="D13">
        <v>877089</v>
      </c>
      <c r="E13">
        <v>807870</v>
      </c>
      <c r="F13" t="s">
        <v>14</v>
      </c>
      <c r="G13" s="2">
        <v>44546.458145069446</v>
      </c>
      <c r="H13" s="2">
        <v>46173.458145081022</v>
      </c>
      <c r="I13">
        <v>873</v>
      </c>
      <c r="J13">
        <f>Start!$C13*Start!$D13</f>
        <v>868318.11</v>
      </c>
      <c r="K13">
        <f>Start!$I13/(Start!$H13-Start!$G13)*Start!$D13</f>
        <v>470619.97356764111</v>
      </c>
      <c r="N13">
        <v>0</v>
      </c>
      <c r="O13">
        <v>7</v>
      </c>
      <c r="P13">
        <v>10</v>
      </c>
    </row>
    <row r="14" spans="1:16" x14ac:dyDescent="1">
      <c r="A14">
        <v>13</v>
      </c>
      <c r="B14" t="s">
        <v>29</v>
      </c>
      <c r="C14">
        <v>0.23</v>
      </c>
      <c r="D14">
        <v>748531</v>
      </c>
      <c r="E14">
        <v>226643</v>
      </c>
      <c r="F14" t="s">
        <v>14</v>
      </c>
      <c r="G14" s="2">
        <v>44667.458145069446</v>
      </c>
      <c r="H14" s="2">
        <v>45687.458145081022</v>
      </c>
      <c r="I14">
        <v>752</v>
      </c>
      <c r="J14">
        <f>Start!$C14*Start!$D14</f>
        <v>172162.13</v>
      </c>
      <c r="K14">
        <f>Start!$I14/(Start!$H14-Start!$G14)*Start!$D14</f>
        <v>551858.14901334478</v>
      </c>
      <c r="N14">
        <v>0</v>
      </c>
      <c r="O14">
        <v>8</v>
      </c>
      <c r="P14">
        <v>7</v>
      </c>
    </row>
    <row r="15" spans="1:16" x14ac:dyDescent="1">
      <c r="A15">
        <v>14</v>
      </c>
      <c r="B15" t="s">
        <v>30</v>
      </c>
      <c r="C15">
        <v>0.02</v>
      </c>
      <c r="D15">
        <v>351995</v>
      </c>
      <c r="E15">
        <v>0</v>
      </c>
      <c r="F15" t="s">
        <v>16</v>
      </c>
      <c r="G15" s="2">
        <v>45169.458145069446</v>
      </c>
      <c r="H15" s="2">
        <v>45787.458145081022</v>
      </c>
      <c r="I15">
        <v>250</v>
      </c>
      <c r="J15">
        <f>Start!$C15*Start!$D15</f>
        <v>7039.9000000000005</v>
      </c>
      <c r="K15">
        <f>Start!$I15/(Start!$H15-Start!$G15)*Start!$D15</f>
        <v>142392.79935008357</v>
      </c>
      <c r="N15">
        <v>0</v>
      </c>
      <c r="O15">
        <v>7</v>
      </c>
      <c r="P15">
        <v>10</v>
      </c>
    </row>
    <row r="16" spans="1:16" x14ac:dyDescent="1">
      <c r="A16">
        <v>15</v>
      </c>
      <c r="B16" t="s">
        <v>31</v>
      </c>
      <c r="C16">
        <v>0.21</v>
      </c>
      <c r="D16">
        <v>778843</v>
      </c>
      <c r="E16">
        <v>191296</v>
      </c>
      <c r="F16" t="s">
        <v>16</v>
      </c>
      <c r="G16" s="2">
        <v>44846.458145069446</v>
      </c>
      <c r="H16" s="2">
        <v>46138.458145081022</v>
      </c>
      <c r="I16">
        <v>573</v>
      </c>
      <c r="J16">
        <f>Start!$C16*Start!$D16</f>
        <v>163557.03</v>
      </c>
      <c r="K16">
        <f>Start!$I16/(Start!$H16-Start!$G16)*Start!$D16</f>
        <v>345415.66485758626</v>
      </c>
      <c r="N16">
        <v>0</v>
      </c>
      <c r="O16">
        <v>6</v>
      </c>
      <c r="P16">
        <v>6</v>
      </c>
    </row>
    <row r="17" spans="1:16" x14ac:dyDescent="1">
      <c r="A17">
        <v>16</v>
      </c>
      <c r="B17" t="s">
        <v>32</v>
      </c>
      <c r="C17">
        <v>0.52</v>
      </c>
      <c r="D17">
        <v>672843</v>
      </c>
      <c r="E17">
        <v>348406</v>
      </c>
      <c r="F17" t="s">
        <v>16</v>
      </c>
      <c r="G17" s="2">
        <v>45314.458145069446</v>
      </c>
      <c r="H17" s="2">
        <v>45884.458145081022</v>
      </c>
      <c r="I17">
        <v>105</v>
      </c>
      <c r="J17">
        <f>Start!$C17*Start!$D17</f>
        <v>349878.36</v>
      </c>
      <c r="K17">
        <f>Start!$I17/(Start!$H17-Start!$G17)*Start!$D17</f>
        <v>123944.76315537756</v>
      </c>
      <c r="N17">
        <v>0</v>
      </c>
      <c r="O17">
        <v>10</v>
      </c>
      <c r="P17">
        <v>9</v>
      </c>
    </row>
    <row r="18" spans="1:16" x14ac:dyDescent="1">
      <c r="A18">
        <v>17</v>
      </c>
      <c r="B18" t="s">
        <v>33</v>
      </c>
      <c r="C18">
        <v>0.01</v>
      </c>
      <c r="D18">
        <v>356508</v>
      </c>
      <c r="E18">
        <v>46990</v>
      </c>
      <c r="F18" t="s">
        <v>14</v>
      </c>
      <c r="G18" s="2">
        <v>44510.458145069446</v>
      </c>
      <c r="H18" s="2">
        <v>45839.458145081022</v>
      </c>
      <c r="I18">
        <v>909</v>
      </c>
      <c r="J18">
        <f>Start!$C18*Start!$D18</f>
        <v>3565.08</v>
      </c>
      <c r="K18">
        <f>Start!$I18/(Start!$H18-Start!$G18)*Start!$D18</f>
        <v>243841.81489629592</v>
      </c>
      <c r="N18">
        <v>0</v>
      </c>
      <c r="O18">
        <v>9</v>
      </c>
      <c r="P18">
        <v>10</v>
      </c>
    </row>
    <row r="19" spans="1:16" x14ac:dyDescent="1">
      <c r="A19">
        <v>18</v>
      </c>
      <c r="B19" t="s">
        <v>34</v>
      </c>
      <c r="C19">
        <v>0.87</v>
      </c>
      <c r="D19">
        <v>903591</v>
      </c>
      <c r="E19">
        <v>750933</v>
      </c>
      <c r="F19" t="s">
        <v>16</v>
      </c>
      <c r="G19" s="2">
        <v>44676.458145069446</v>
      </c>
      <c r="H19" s="2">
        <v>46077.458145081022</v>
      </c>
      <c r="I19">
        <v>743</v>
      </c>
      <c r="J19">
        <f>Start!$C19*Start!$D19</f>
        <v>786124.17</v>
      </c>
      <c r="K19">
        <f>Start!$I19/(Start!$H19-Start!$G19)*Start!$D19</f>
        <v>479206.36188040877</v>
      </c>
      <c r="N19">
        <v>0</v>
      </c>
      <c r="O19">
        <v>7</v>
      </c>
      <c r="P19">
        <v>6</v>
      </c>
    </row>
    <row r="20" spans="1:16" x14ac:dyDescent="1">
      <c r="A20">
        <v>19</v>
      </c>
      <c r="B20" t="s">
        <v>35</v>
      </c>
      <c r="C20">
        <v>0.28999999999999998</v>
      </c>
      <c r="D20">
        <v>996942</v>
      </c>
      <c r="E20">
        <v>244968</v>
      </c>
      <c r="F20" t="s">
        <v>16</v>
      </c>
      <c r="G20" s="2">
        <v>44925.458145069446</v>
      </c>
      <c r="H20" s="2">
        <v>45746.458145081022</v>
      </c>
      <c r="I20">
        <v>494</v>
      </c>
      <c r="J20">
        <f>Start!$C20*Start!$D20</f>
        <v>289113.18</v>
      </c>
      <c r="K20">
        <f>Start!$I20/(Start!$H20-Start!$G20)*Start!$D20</f>
        <v>599865.22289044573</v>
      </c>
      <c r="N20">
        <v>0</v>
      </c>
      <c r="O20">
        <v>6</v>
      </c>
      <c r="P20">
        <v>7</v>
      </c>
    </row>
    <row r="21" spans="1:16" x14ac:dyDescent="1">
      <c r="A21">
        <v>20</v>
      </c>
      <c r="B21" t="s">
        <v>36</v>
      </c>
      <c r="C21">
        <v>0.37</v>
      </c>
      <c r="D21">
        <v>206530</v>
      </c>
      <c r="E21">
        <v>84228</v>
      </c>
      <c r="F21" t="s">
        <v>14</v>
      </c>
      <c r="G21" s="2">
        <v>45003.458145069446</v>
      </c>
      <c r="H21" s="2">
        <v>46105.458145081022</v>
      </c>
      <c r="I21">
        <v>416</v>
      </c>
      <c r="J21">
        <f>Start!$C21*Start!$D21</f>
        <v>76416.100000000006</v>
      </c>
      <c r="K21">
        <f>Start!$I21/(Start!$H21-Start!$G21)*Start!$D21</f>
        <v>77964.137930215511</v>
      </c>
      <c r="N21">
        <v>0</v>
      </c>
      <c r="O21">
        <v>9</v>
      </c>
      <c r="P21">
        <v>7</v>
      </c>
    </row>
    <row r="22" spans="1:16" x14ac:dyDescent="1">
      <c r="A22">
        <v>21</v>
      </c>
      <c r="B22" t="s">
        <v>37</v>
      </c>
      <c r="C22">
        <v>0.01</v>
      </c>
      <c r="D22">
        <v>704365</v>
      </c>
      <c r="E22">
        <v>143257</v>
      </c>
      <c r="F22" t="s">
        <v>16</v>
      </c>
      <c r="G22" s="2">
        <v>45179.458145069446</v>
      </c>
      <c r="H22" s="2">
        <v>45653.458145081022</v>
      </c>
      <c r="I22">
        <v>240</v>
      </c>
      <c r="J22">
        <f>Start!$C22*Start!$D22</f>
        <v>7043.6500000000005</v>
      </c>
      <c r="K22">
        <f>Start!$I22/(Start!$H22-Start!$G22)*Start!$D22</f>
        <v>356640.50632040401</v>
      </c>
      <c r="N22">
        <v>0</v>
      </c>
      <c r="O22">
        <v>10</v>
      </c>
      <c r="P22">
        <v>6</v>
      </c>
    </row>
    <row r="23" spans="1:16" x14ac:dyDescent="1">
      <c r="A23">
        <v>22</v>
      </c>
      <c r="B23" t="s">
        <v>38</v>
      </c>
      <c r="C23">
        <v>0.63</v>
      </c>
      <c r="D23">
        <v>922352</v>
      </c>
      <c r="E23">
        <v>588550</v>
      </c>
      <c r="F23" t="s">
        <v>14</v>
      </c>
      <c r="G23" s="2">
        <v>44661.458145069446</v>
      </c>
      <c r="H23" s="2">
        <v>46247.458145081022</v>
      </c>
      <c r="I23">
        <v>758</v>
      </c>
      <c r="J23">
        <f>Start!$C23*Start!$D23</f>
        <v>581081.76</v>
      </c>
      <c r="K23">
        <f>Start!$I23/(Start!$H23-Start!$G23)*Start!$D23</f>
        <v>440821.44766386948</v>
      </c>
      <c r="N23">
        <v>0</v>
      </c>
      <c r="O23">
        <v>9</v>
      </c>
      <c r="P23">
        <v>7</v>
      </c>
    </row>
    <row r="24" spans="1:16" x14ac:dyDescent="1">
      <c r="A24">
        <v>23</v>
      </c>
      <c r="B24" t="s">
        <v>39</v>
      </c>
      <c r="C24">
        <v>0.59</v>
      </c>
      <c r="D24">
        <v>560337</v>
      </c>
      <c r="E24">
        <v>307263</v>
      </c>
      <c r="F24" t="s">
        <v>15</v>
      </c>
      <c r="G24" s="2">
        <v>44755.458145069446</v>
      </c>
      <c r="H24" s="2">
        <v>45662.458145081022</v>
      </c>
      <c r="I24">
        <v>664</v>
      </c>
      <c r="J24">
        <f>Start!$C24*Start!$D24</f>
        <v>330598.82999999996</v>
      </c>
      <c r="K24">
        <f>Start!$I24/(Start!$H24-Start!$G24)*Start!$D24</f>
        <v>410213.63615793973</v>
      </c>
      <c r="N24">
        <v>1</v>
      </c>
      <c r="O24">
        <v>6</v>
      </c>
      <c r="P24">
        <v>6</v>
      </c>
    </row>
    <row r="25" spans="1:16" x14ac:dyDescent="1">
      <c r="A25">
        <v>24</v>
      </c>
      <c r="B25" t="s">
        <v>40</v>
      </c>
      <c r="C25">
        <v>0.2</v>
      </c>
      <c r="D25">
        <v>824839</v>
      </c>
      <c r="E25">
        <v>235698</v>
      </c>
      <c r="F25" t="s">
        <v>16</v>
      </c>
      <c r="G25" s="2">
        <v>45239.458145069446</v>
      </c>
      <c r="H25" s="2">
        <v>46112.458145081022</v>
      </c>
      <c r="I25">
        <v>180</v>
      </c>
      <c r="J25">
        <f>Start!$C25*Start!$D25</f>
        <v>164967.80000000002</v>
      </c>
      <c r="K25">
        <f>Start!$I25/(Start!$H25-Start!$G25)*Start!$D25</f>
        <v>170069.89690496135</v>
      </c>
      <c r="N25">
        <v>1</v>
      </c>
      <c r="O25">
        <v>9</v>
      </c>
      <c r="P25">
        <v>10</v>
      </c>
    </row>
    <row r="26" spans="1:16" x14ac:dyDescent="1">
      <c r="A26">
        <v>25</v>
      </c>
      <c r="B26" t="s">
        <v>41</v>
      </c>
      <c r="C26">
        <v>0.32</v>
      </c>
      <c r="D26">
        <v>905889</v>
      </c>
      <c r="E26">
        <v>354939</v>
      </c>
      <c r="F26" t="s">
        <v>15</v>
      </c>
      <c r="G26" s="2">
        <v>44869.458145069446</v>
      </c>
      <c r="H26" s="2">
        <v>46092.458145081022</v>
      </c>
      <c r="I26">
        <v>550</v>
      </c>
      <c r="J26">
        <f>Start!$C26*Start!$D26</f>
        <v>289884.48</v>
      </c>
      <c r="K26">
        <f>Start!$I26/(Start!$H26-Start!$G26)*Start!$D26</f>
        <v>407390.8013044023</v>
      </c>
      <c r="N26">
        <v>0</v>
      </c>
      <c r="O26">
        <v>8</v>
      </c>
      <c r="P26">
        <v>10</v>
      </c>
    </row>
    <row r="27" spans="1:16" x14ac:dyDescent="1">
      <c r="A27">
        <v>26</v>
      </c>
      <c r="B27" t="s">
        <v>42</v>
      </c>
      <c r="C27">
        <v>0.75</v>
      </c>
      <c r="D27">
        <v>559773</v>
      </c>
      <c r="E27">
        <v>366569</v>
      </c>
      <c r="F27" t="s">
        <v>14</v>
      </c>
      <c r="G27" s="2">
        <v>45374.458145081022</v>
      </c>
      <c r="H27" s="2">
        <v>46403.458145081022</v>
      </c>
      <c r="I27">
        <v>45</v>
      </c>
      <c r="J27">
        <f>Start!$C27*Start!$D27</f>
        <v>419829.75</v>
      </c>
      <c r="K27">
        <f>Start!$I27/(Start!$H27-Start!$G27)*Start!$D27</f>
        <v>24479.868804664722</v>
      </c>
      <c r="N27">
        <v>0</v>
      </c>
      <c r="O27">
        <v>9</v>
      </c>
      <c r="P27">
        <v>6</v>
      </c>
    </row>
    <row r="28" spans="1:16" x14ac:dyDescent="1">
      <c r="A28">
        <v>27</v>
      </c>
      <c r="B28" t="s">
        <v>43</v>
      </c>
      <c r="C28">
        <v>0.56999999999999995</v>
      </c>
      <c r="D28">
        <v>308261</v>
      </c>
      <c r="E28">
        <v>159181</v>
      </c>
      <c r="F28" t="s">
        <v>16</v>
      </c>
      <c r="G28" s="2">
        <v>44885.458145081022</v>
      </c>
      <c r="H28" s="2">
        <v>46255.458145081022</v>
      </c>
      <c r="I28">
        <v>534</v>
      </c>
      <c r="J28">
        <f>Start!$C28*Start!$D28</f>
        <v>175708.77</v>
      </c>
      <c r="K28">
        <f>Start!$I28/(Start!$H28-Start!$G28)*Start!$D28</f>
        <v>120154.28759124088</v>
      </c>
      <c r="N28">
        <v>0</v>
      </c>
      <c r="O28">
        <v>7</v>
      </c>
      <c r="P28">
        <v>10</v>
      </c>
    </row>
    <row r="29" spans="1:16" x14ac:dyDescent="1">
      <c r="A29">
        <v>28</v>
      </c>
      <c r="B29" t="s">
        <v>44</v>
      </c>
      <c r="C29">
        <v>0.21</v>
      </c>
      <c r="D29">
        <v>864469</v>
      </c>
      <c r="E29">
        <v>276330</v>
      </c>
      <c r="F29" t="s">
        <v>14</v>
      </c>
      <c r="G29" s="2">
        <v>45250.458145081022</v>
      </c>
      <c r="H29" s="2">
        <v>45802.458145081022</v>
      </c>
      <c r="I29">
        <v>169</v>
      </c>
      <c r="J29">
        <f>Start!$C29*Start!$D29</f>
        <v>181538.49</v>
      </c>
      <c r="K29">
        <f>Start!$I29/(Start!$H29-Start!$G29)*Start!$D29</f>
        <v>264665.32789855072</v>
      </c>
      <c r="N29">
        <v>0</v>
      </c>
      <c r="O29">
        <v>7</v>
      </c>
      <c r="P29">
        <v>10</v>
      </c>
    </row>
    <row r="30" spans="1:16" x14ac:dyDescent="1">
      <c r="A30">
        <v>29</v>
      </c>
      <c r="B30" t="s">
        <v>45</v>
      </c>
      <c r="C30">
        <v>0.88</v>
      </c>
      <c r="D30">
        <v>441097</v>
      </c>
      <c r="E30">
        <v>407045</v>
      </c>
      <c r="F30" t="s">
        <v>15</v>
      </c>
      <c r="G30" s="2">
        <v>44571.458145081022</v>
      </c>
      <c r="H30" s="2">
        <v>46100.458145081022</v>
      </c>
      <c r="I30">
        <v>848</v>
      </c>
      <c r="J30">
        <f>Start!$C30*Start!$D30</f>
        <v>388165.36</v>
      </c>
      <c r="K30">
        <f>Start!$I30/(Start!$H30-Start!$G30)*Start!$D30</f>
        <v>244637.18508829299</v>
      </c>
      <c r="N30">
        <v>0</v>
      </c>
      <c r="O30">
        <v>8</v>
      </c>
      <c r="P30">
        <v>10</v>
      </c>
    </row>
    <row r="31" spans="1:16" x14ac:dyDescent="1">
      <c r="A31">
        <v>30</v>
      </c>
      <c r="B31" t="s">
        <v>46</v>
      </c>
      <c r="C31">
        <v>0.48</v>
      </c>
      <c r="D31">
        <v>415139</v>
      </c>
      <c r="E31">
        <v>96740</v>
      </c>
      <c r="F31" t="s">
        <v>14</v>
      </c>
      <c r="G31" s="2">
        <v>44711.458145081022</v>
      </c>
      <c r="H31" s="2">
        <v>46036.458145081022</v>
      </c>
      <c r="I31">
        <v>708</v>
      </c>
      <c r="J31">
        <f>Start!$C31*Start!$D31</f>
        <v>199266.72</v>
      </c>
      <c r="K31">
        <f>Start!$I31/(Start!$H31-Start!$G31)*Start!$D31</f>
        <v>221825.21660377359</v>
      </c>
      <c r="N31">
        <v>0</v>
      </c>
      <c r="O31">
        <v>6</v>
      </c>
      <c r="P31">
        <v>8</v>
      </c>
    </row>
    <row r="32" spans="1:16" x14ac:dyDescent="1">
      <c r="A32">
        <v>31</v>
      </c>
      <c r="B32" t="s">
        <v>47</v>
      </c>
      <c r="C32">
        <v>0.9</v>
      </c>
      <c r="D32">
        <v>271829</v>
      </c>
      <c r="E32">
        <v>257748</v>
      </c>
      <c r="F32" t="s">
        <v>16</v>
      </c>
      <c r="G32" s="2">
        <v>45167.458145081022</v>
      </c>
      <c r="H32" s="2">
        <v>45900.458145081022</v>
      </c>
      <c r="I32">
        <v>252</v>
      </c>
      <c r="J32">
        <f>Start!$C32*Start!$D32</f>
        <v>244646.1</v>
      </c>
      <c r="K32">
        <f>Start!$I32/(Start!$H32-Start!$G32)*Start!$D32</f>
        <v>93452.80763983629</v>
      </c>
      <c r="N32">
        <v>0</v>
      </c>
      <c r="O32">
        <v>7</v>
      </c>
      <c r="P32">
        <v>9</v>
      </c>
    </row>
    <row r="33" spans="1:16" x14ac:dyDescent="1">
      <c r="A33">
        <v>32</v>
      </c>
      <c r="B33" t="s">
        <v>48</v>
      </c>
      <c r="C33">
        <v>0.57999999999999996</v>
      </c>
      <c r="D33">
        <v>371836</v>
      </c>
      <c r="E33">
        <v>250114</v>
      </c>
      <c r="F33" t="s">
        <v>16</v>
      </c>
      <c r="G33" s="2">
        <v>45324.458145081022</v>
      </c>
      <c r="H33" s="2">
        <v>45661.458145081022</v>
      </c>
      <c r="I33">
        <v>95</v>
      </c>
      <c r="J33">
        <f>Start!$C33*Start!$D33</f>
        <v>215664.87999999998</v>
      </c>
      <c r="K33">
        <f>Start!$I33/(Start!$H33-Start!$G33)*Start!$D33</f>
        <v>104820.23738872404</v>
      </c>
      <c r="N33">
        <v>0</v>
      </c>
      <c r="O33">
        <v>10</v>
      </c>
      <c r="P33">
        <v>7</v>
      </c>
    </row>
    <row r="34" spans="1:16" x14ac:dyDescent="1">
      <c r="A34">
        <v>33</v>
      </c>
      <c r="B34" t="s">
        <v>49</v>
      </c>
      <c r="C34">
        <v>0.41</v>
      </c>
      <c r="D34">
        <v>538974</v>
      </c>
      <c r="E34">
        <v>175836</v>
      </c>
      <c r="F34" t="s">
        <v>15</v>
      </c>
      <c r="G34" s="2">
        <v>44614.458145081022</v>
      </c>
      <c r="H34" s="2">
        <v>46120.458145081022</v>
      </c>
      <c r="I34">
        <v>805</v>
      </c>
      <c r="J34">
        <f>Start!$C34*Start!$D34</f>
        <v>220979.34</v>
      </c>
      <c r="K34">
        <f>Start!$I34/(Start!$H34-Start!$G34)*Start!$D34</f>
        <v>288096.99203187251</v>
      </c>
      <c r="N34">
        <v>0</v>
      </c>
      <c r="O34">
        <v>7</v>
      </c>
      <c r="P34">
        <v>8</v>
      </c>
    </row>
    <row r="35" spans="1:16" x14ac:dyDescent="1">
      <c r="A35">
        <v>34</v>
      </c>
      <c r="B35" t="s">
        <v>50</v>
      </c>
      <c r="C35">
        <v>0.91</v>
      </c>
      <c r="D35">
        <v>302283</v>
      </c>
      <c r="E35">
        <v>295548</v>
      </c>
      <c r="F35" t="s">
        <v>14</v>
      </c>
      <c r="G35" s="2">
        <v>44832.458145081022</v>
      </c>
      <c r="H35" s="2">
        <v>45541.458145081022</v>
      </c>
      <c r="I35">
        <v>587</v>
      </c>
      <c r="J35">
        <f>Start!$C35*Start!$D35</f>
        <v>275077.53000000003</v>
      </c>
      <c r="K35">
        <f>Start!$I35/(Start!$H35-Start!$G35)*Start!$D35</f>
        <v>250268.15373765869</v>
      </c>
      <c r="N35">
        <v>1</v>
      </c>
      <c r="O35">
        <v>7</v>
      </c>
      <c r="P35">
        <v>10</v>
      </c>
    </row>
    <row r="36" spans="1:16" x14ac:dyDescent="1">
      <c r="A36">
        <v>35</v>
      </c>
      <c r="B36" t="s">
        <v>51</v>
      </c>
      <c r="C36">
        <v>0.59</v>
      </c>
      <c r="D36">
        <v>296769</v>
      </c>
      <c r="E36">
        <v>230658</v>
      </c>
      <c r="F36" t="s">
        <v>16</v>
      </c>
      <c r="G36" s="2">
        <v>44728.458145081022</v>
      </c>
      <c r="H36" s="2">
        <v>46258.458145081022</v>
      </c>
      <c r="I36">
        <v>691</v>
      </c>
      <c r="J36">
        <f>Start!$C36*Start!$D36</f>
        <v>175093.71</v>
      </c>
      <c r="K36">
        <f>Start!$I36/(Start!$H36-Start!$G36)*Start!$D36</f>
        <v>134030.96666666667</v>
      </c>
      <c r="N36">
        <v>0</v>
      </c>
      <c r="O36">
        <v>6</v>
      </c>
      <c r="P36">
        <v>6</v>
      </c>
    </row>
    <row r="37" spans="1:16" x14ac:dyDescent="1">
      <c r="A37">
        <v>36</v>
      </c>
      <c r="B37" t="s">
        <v>52</v>
      </c>
      <c r="C37">
        <v>0.79</v>
      </c>
      <c r="D37">
        <v>661353</v>
      </c>
      <c r="E37">
        <v>548683</v>
      </c>
      <c r="F37" t="s">
        <v>15</v>
      </c>
      <c r="G37" s="2">
        <v>44853.458145081022</v>
      </c>
      <c r="H37" s="2">
        <v>45925.458145081022</v>
      </c>
      <c r="I37">
        <v>566</v>
      </c>
      <c r="J37">
        <f>Start!$C37*Start!$D37</f>
        <v>522468.87</v>
      </c>
      <c r="K37">
        <f>Start!$I37/(Start!$H37-Start!$G37)*Start!$D37</f>
        <v>349184.51305970154</v>
      </c>
      <c r="N37">
        <v>0</v>
      </c>
      <c r="O37">
        <v>9</v>
      </c>
      <c r="P37">
        <v>10</v>
      </c>
    </row>
    <row r="38" spans="1:16" x14ac:dyDescent="1">
      <c r="A38">
        <v>37</v>
      </c>
      <c r="B38" t="s">
        <v>53</v>
      </c>
      <c r="C38">
        <v>0.14000000000000001</v>
      </c>
      <c r="D38">
        <v>323165</v>
      </c>
      <c r="E38">
        <v>25025</v>
      </c>
      <c r="F38" t="s">
        <v>16</v>
      </c>
      <c r="G38" s="2">
        <v>44836.458145081022</v>
      </c>
      <c r="H38" s="2">
        <v>45870.458145081022</v>
      </c>
      <c r="I38">
        <v>583</v>
      </c>
      <c r="J38">
        <f>Start!$C38*Start!$D38</f>
        <v>45243.100000000006</v>
      </c>
      <c r="K38">
        <f>Start!$I38/(Start!$H38-Start!$G38)*Start!$D38</f>
        <v>182210.05319148937</v>
      </c>
      <c r="N38">
        <v>0</v>
      </c>
      <c r="O38">
        <v>7</v>
      </c>
      <c r="P38">
        <v>9</v>
      </c>
    </row>
    <row r="39" spans="1:16" x14ac:dyDescent="1">
      <c r="A39">
        <v>38</v>
      </c>
      <c r="B39" t="s">
        <v>54</v>
      </c>
      <c r="C39">
        <v>0.61</v>
      </c>
      <c r="D39">
        <v>723587</v>
      </c>
      <c r="E39">
        <v>403583</v>
      </c>
      <c r="F39" t="s">
        <v>16</v>
      </c>
      <c r="G39" s="2">
        <v>44457.458145081022</v>
      </c>
      <c r="H39" s="2">
        <v>45992.458145081022</v>
      </c>
      <c r="I39">
        <v>962</v>
      </c>
      <c r="J39">
        <f>Start!$C39*Start!$D39</f>
        <v>441388.07</v>
      </c>
      <c r="K39">
        <f>Start!$I39/(Start!$H39-Start!$G39)*Start!$D39</f>
        <v>453479.27947882737</v>
      </c>
      <c r="N39">
        <v>1</v>
      </c>
      <c r="O39">
        <v>8</v>
      </c>
      <c r="P39">
        <v>10</v>
      </c>
    </row>
    <row r="40" spans="1:16" x14ac:dyDescent="1">
      <c r="A40">
        <v>39</v>
      </c>
      <c r="B40" t="s">
        <v>55</v>
      </c>
      <c r="C40">
        <v>0.61</v>
      </c>
      <c r="D40">
        <v>635822</v>
      </c>
      <c r="E40">
        <v>388680</v>
      </c>
      <c r="F40" t="s">
        <v>14</v>
      </c>
      <c r="G40" s="2">
        <v>44764.458145081022</v>
      </c>
      <c r="H40" s="2">
        <v>45696.458145081022</v>
      </c>
      <c r="I40">
        <v>655</v>
      </c>
      <c r="J40">
        <f>Start!$C40*Start!$D40</f>
        <v>387851.42</v>
      </c>
      <c r="K40">
        <f>Start!$I40/(Start!$H40-Start!$G40)*Start!$D40</f>
        <v>446849.15236051503</v>
      </c>
      <c r="N40">
        <v>0</v>
      </c>
      <c r="O40">
        <v>9</v>
      </c>
      <c r="P40">
        <v>6</v>
      </c>
    </row>
    <row r="41" spans="1:16" x14ac:dyDescent="1">
      <c r="A41">
        <v>40</v>
      </c>
      <c r="B41" t="s">
        <v>56</v>
      </c>
      <c r="C41">
        <v>0.46</v>
      </c>
      <c r="D41">
        <v>587879</v>
      </c>
      <c r="E41">
        <v>292633</v>
      </c>
      <c r="F41" t="s">
        <v>16</v>
      </c>
      <c r="G41" s="2">
        <v>44614.458145081022</v>
      </c>
      <c r="H41" s="2">
        <v>45938.458145081022</v>
      </c>
      <c r="I41">
        <v>805</v>
      </c>
      <c r="J41">
        <f>Start!$C41*Start!$D41</f>
        <v>270424.34000000003</v>
      </c>
      <c r="K41">
        <f>Start!$I41/(Start!$H41-Start!$G41)*Start!$D41</f>
        <v>357433.98413897277</v>
      </c>
      <c r="N41">
        <v>0</v>
      </c>
      <c r="O41">
        <v>10</v>
      </c>
      <c r="P41">
        <v>9</v>
      </c>
    </row>
    <row r="42" spans="1:16" x14ac:dyDescent="1">
      <c r="A42">
        <v>41</v>
      </c>
      <c r="B42" t="s">
        <v>57</v>
      </c>
      <c r="C42">
        <v>0.61</v>
      </c>
      <c r="D42">
        <v>664685</v>
      </c>
      <c r="E42">
        <v>409634</v>
      </c>
      <c r="F42" t="s">
        <v>14</v>
      </c>
      <c r="G42" s="2">
        <v>45382.458145081022</v>
      </c>
      <c r="H42" s="2">
        <v>46235.458145081022</v>
      </c>
      <c r="I42">
        <v>37</v>
      </c>
      <c r="J42">
        <f>Start!$C42*Start!$D42</f>
        <v>405457.85</v>
      </c>
      <c r="K42">
        <f>Start!$I42/(Start!$H42-Start!$G42)*Start!$D42</f>
        <v>28831.588511137161</v>
      </c>
      <c r="N42">
        <v>1</v>
      </c>
      <c r="O42">
        <v>6</v>
      </c>
      <c r="P42">
        <v>10</v>
      </c>
    </row>
    <row r="43" spans="1:16" x14ac:dyDescent="1">
      <c r="A43">
        <v>42</v>
      </c>
      <c r="B43" t="s">
        <v>58</v>
      </c>
      <c r="C43">
        <v>0.5</v>
      </c>
      <c r="D43">
        <v>882038</v>
      </c>
      <c r="E43">
        <v>485262</v>
      </c>
      <c r="F43" t="s">
        <v>16</v>
      </c>
      <c r="G43" s="2">
        <v>44790.458145081022</v>
      </c>
      <c r="H43" s="2">
        <v>45814.458145081022</v>
      </c>
      <c r="I43">
        <v>629</v>
      </c>
      <c r="J43">
        <f>Start!$C43*Start!$D43</f>
        <v>441019</v>
      </c>
      <c r="K43">
        <f>Start!$I43/(Start!$H43-Start!$G43)*Start!$D43</f>
        <v>541798.732421875</v>
      </c>
      <c r="N43">
        <v>0</v>
      </c>
      <c r="O43">
        <v>10</v>
      </c>
      <c r="P43">
        <v>9</v>
      </c>
    </row>
    <row r="44" spans="1:16" x14ac:dyDescent="1">
      <c r="A44">
        <v>43</v>
      </c>
      <c r="B44" t="s">
        <v>59</v>
      </c>
      <c r="C44">
        <v>0.54</v>
      </c>
      <c r="D44">
        <v>453531</v>
      </c>
      <c r="E44">
        <v>238242</v>
      </c>
      <c r="F44" t="s">
        <v>15</v>
      </c>
      <c r="G44" s="2">
        <v>44854.458145081022</v>
      </c>
      <c r="H44" s="2">
        <v>45815.458145138888</v>
      </c>
      <c r="I44">
        <v>565</v>
      </c>
      <c r="J44">
        <f>Start!$C44*Start!$D44</f>
        <v>244906.74000000002</v>
      </c>
      <c r="K44">
        <f>Start!$I44/(Start!$H44-Start!$G44)*Start!$D44</f>
        <v>266644.13630028145</v>
      </c>
      <c r="N44">
        <v>0</v>
      </c>
      <c r="O44">
        <v>9</v>
      </c>
      <c r="P44">
        <v>7</v>
      </c>
    </row>
    <row r="45" spans="1:16" x14ac:dyDescent="1">
      <c r="A45">
        <v>44</v>
      </c>
      <c r="B45" t="s">
        <v>60</v>
      </c>
      <c r="C45">
        <v>0.63</v>
      </c>
      <c r="D45">
        <v>363160</v>
      </c>
      <c r="E45">
        <v>235350</v>
      </c>
      <c r="F45" t="s">
        <v>16</v>
      </c>
      <c r="G45" s="2">
        <v>45070.458145081022</v>
      </c>
      <c r="H45" s="2">
        <v>45541.458145138888</v>
      </c>
      <c r="I45">
        <v>349</v>
      </c>
      <c r="J45">
        <f>Start!$C45*Start!$D45</f>
        <v>228790.8</v>
      </c>
      <c r="K45">
        <f>Start!$I45/(Start!$H45-Start!$G45)*Start!$D45</f>
        <v>269093.07852320326</v>
      </c>
      <c r="N45">
        <v>0</v>
      </c>
      <c r="O45">
        <v>9</v>
      </c>
      <c r="P45">
        <v>7</v>
      </c>
    </row>
    <row r="46" spans="1:16" x14ac:dyDescent="1">
      <c r="A46">
        <v>45</v>
      </c>
      <c r="B46" t="s">
        <v>61</v>
      </c>
      <c r="C46">
        <v>0.02</v>
      </c>
      <c r="D46">
        <v>679879</v>
      </c>
      <c r="E46">
        <v>79193</v>
      </c>
      <c r="F46" t="s">
        <v>14</v>
      </c>
      <c r="G46" s="2">
        <v>44612.458145081022</v>
      </c>
      <c r="H46" s="2">
        <v>46041.458145138888</v>
      </c>
      <c r="I46">
        <v>807</v>
      </c>
      <c r="J46">
        <f>Start!$C46*Start!$D46</f>
        <v>13597.58</v>
      </c>
      <c r="K46">
        <f>Start!$I46/(Start!$H46-Start!$G46)*Start!$D46</f>
        <v>383948.46254568407</v>
      </c>
      <c r="N46">
        <v>0</v>
      </c>
      <c r="O46">
        <v>9</v>
      </c>
      <c r="P46">
        <v>10</v>
      </c>
    </row>
    <row r="47" spans="1:16" x14ac:dyDescent="1">
      <c r="A47">
        <v>46</v>
      </c>
      <c r="B47" t="s">
        <v>62</v>
      </c>
      <c r="C47">
        <v>1</v>
      </c>
      <c r="D47">
        <v>320884</v>
      </c>
      <c r="E47">
        <v>286715</v>
      </c>
      <c r="F47" t="s">
        <v>16</v>
      </c>
      <c r="G47" s="2">
        <v>44452.458145081022</v>
      </c>
      <c r="H47" s="2">
        <v>46053.458145138888</v>
      </c>
      <c r="I47">
        <v>967</v>
      </c>
      <c r="J47">
        <f>Start!$C47*Start!$D47</f>
        <v>320884</v>
      </c>
      <c r="K47">
        <f>Start!$I47/(Start!$H47-Start!$G47)*Start!$D47</f>
        <v>193813.13428406298</v>
      </c>
      <c r="N47">
        <v>0</v>
      </c>
      <c r="O47">
        <v>10</v>
      </c>
      <c r="P47">
        <v>9</v>
      </c>
    </row>
    <row r="48" spans="1:16" x14ac:dyDescent="1">
      <c r="A48">
        <v>47</v>
      </c>
      <c r="B48" t="s">
        <v>63</v>
      </c>
      <c r="C48">
        <v>0.5</v>
      </c>
      <c r="D48">
        <v>123247</v>
      </c>
      <c r="E48">
        <v>62963</v>
      </c>
      <c r="F48" t="s">
        <v>15</v>
      </c>
      <c r="G48" s="2">
        <v>45079.458145081022</v>
      </c>
      <c r="H48" s="2">
        <v>46380.458145138888</v>
      </c>
      <c r="I48">
        <v>340</v>
      </c>
      <c r="J48">
        <f>Start!$C48*Start!$D48</f>
        <v>61623.5</v>
      </c>
      <c r="K48">
        <f>Start!$I48/(Start!$H48-Start!$G48)*Start!$D48</f>
        <v>32209.054571972483</v>
      </c>
      <c r="N48">
        <v>0</v>
      </c>
      <c r="O48">
        <v>9</v>
      </c>
      <c r="P48">
        <v>6</v>
      </c>
    </row>
    <row r="49" spans="1:16" x14ac:dyDescent="1">
      <c r="A49">
        <v>48</v>
      </c>
      <c r="B49" t="s">
        <v>64</v>
      </c>
      <c r="C49">
        <v>0.06</v>
      </c>
      <c r="D49">
        <v>124300</v>
      </c>
      <c r="E49">
        <v>8773</v>
      </c>
      <c r="F49" t="s">
        <v>16</v>
      </c>
      <c r="G49" s="2">
        <v>44770.458145081022</v>
      </c>
      <c r="H49" s="2">
        <v>45509.458145138888</v>
      </c>
      <c r="I49">
        <v>649</v>
      </c>
      <c r="J49">
        <f>Start!$C49*Start!$D49</f>
        <v>7458</v>
      </c>
      <c r="K49">
        <f>Start!$I49/(Start!$H49-Start!$G49)*Start!$D49</f>
        <v>109161.97563421281</v>
      </c>
      <c r="N49">
        <v>0</v>
      </c>
      <c r="O49">
        <v>10</v>
      </c>
      <c r="P49">
        <v>10</v>
      </c>
    </row>
    <row r="50" spans="1:16" x14ac:dyDescent="1">
      <c r="A50">
        <v>49</v>
      </c>
      <c r="B50" t="s">
        <v>65</v>
      </c>
      <c r="C50">
        <v>0.2</v>
      </c>
      <c r="D50">
        <v>567281</v>
      </c>
      <c r="E50">
        <v>165684</v>
      </c>
      <c r="F50" t="s">
        <v>16</v>
      </c>
      <c r="G50" s="2">
        <v>44904.458145081022</v>
      </c>
      <c r="H50" s="2">
        <v>46127.458145138888</v>
      </c>
      <c r="I50">
        <v>515</v>
      </c>
      <c r="J50">
        <f>Start!$C50*Start!$D50</f>
        <v>113456.20000000001</v>
      </c>
      <c r="K50">
        <f>Start!$I50/(Start!$H50-Start!$G50)*Start!$D50</f>
        <v>238879.57071641623</v>
      </c>
      <c r="N50">
        <v>1</v>
      </c>
      <c r="O50">
        <v>9</v>
      </c>
      <c r="P50">
        <v>7</v>
      </c>
    </row>
    <row r="51" spans="1:16" x14ac:dyDescent="1">
      <c r="A51">
        <v>50</v>
      </c>
      <c r="B51" t="s">
        <v>66</v>
      </c>
      <c r="C51">
        <v>0.72</v>
      </c>
      <c r="D51">
        <v>707086</v>
      </c>
      <c r="E51">
        <v>493071</v>
      </c>
      <c r="F51" t="s">
        <v>15</v>
      </c>
      <c r="G51" s="2">
        <v>45062.458145081022</v>
      </c>
      <c r="H51" s="2">
        <v>45541.458145138888</v>
      </c>
      <c r="I51">
        <v>357</v>
      </c>
      <c r="J51">
        <f>Start!$C51*Start!$D51</f>
        <v>509101.92</v>
      </c>
      <c r="K51">
        <f>Start!$I51/(Start!$H51-Start!$G51)*Start!$D51</f>
        <v>526993.11475888337</v>
      </c>
      <c r="N51">
        <v>0</v>
      </c>
      <c r="O51">
        <v>8</v>
      </c>
      <c r="P51">
        <v>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2"/>
  <sheetViews>
    <sheetView zoomScale="50" zoomScaleNormal="50" workbookViewId="0">
      <selection activeCell="O1" sqref="O1:P1"/>
    </sheetView>
  </sheetViews>
  <sheetFormatPr defaultRowHeight="31.9" x14ac:dyDescent="1"/>
  <cols>
    <col min="1" max="1" width="9.34375" customWidth="1"/>
    <col min="2" max="2" width="15.03125" customWidth="1"/>
    <col min="5" max="5" width="13.4375" customWidth="1"/>
    <col min="7" max="7" width="11.09375" bestFit="1" customWidth="1"/>
    <col min="8" max="8" width="10.25" bestFit="1" customWidth="1"/>
    <col min="9" max="11" width="14.9375" customWidth="1"/>
    <col min="14" max="14" width="14.53125" customWidth="1"/>
    <col min="15" max="15" width="7" customWidth="1"/>
    <col min="16" max="16" width="5.34375" customWidth="1"/>
  </cols>
  <sheetData>
    <row r="1" spans="1:16" x14ac:dyDescent="1">
      <c r="A1" t="s">
        <v>0</v>
      </c>
      <c r="B1" t="s">
        <v>1</v>
      </c>
      <c r="C1" t="s">
        <v>2</v>
      </c>
      <c r="D1" t="s">
        <v>3</v>
      </c>
      <c r="E1" t="s">
        <v>4</v>
      </c>
      <c r="F1" t="s">
        <v>5</v>
      </c>
      <c r="G1" t="s">
        <v>6</v>
      </c>
      <c r="H1" t="s">
        <v>7</v>
      </c>
      <c r="I1" t="s">
        <v>8</v>
      </c>
      <c r="J1" t="s">
        <v>71</v>
      </c>
      <c r="K1" t="s">
        <v>72</v>
      </c>
      <c r="L1" t="s">
        <v>9</v>
      </c>
      <c r="M1" t="s">
        <v>10</v>
      </c>
      <c r="N1" t="s">
        <v>11</v>
      </c>
      <c r="O1" t="s">
        <v>12</v>
      </c>
      <c r="P1" t="s">
        <v>13</v>
      </c>
    </row>
    <row r="2" spans="1:16" hidden="1" x14ac:dyDescent="1">
      <c r="A2">
        <v>1</v>
      </c>
      <c r="B2" t="s">
        <v>17</v>
      </c>
      <c r="C2" s="3">
        <v>0.51</v>
      </c>
      <c r="D2">
        <v>573254</v>
      </c>
      <c r="E2">
        <v>288669</v>
      </c>
      <c r="F2" t="s">
        <v>14</v>
      </c>
      <c r="G2" s="2">
        <v>44539.458145069446</v>
      </c>
      <c r="H2" s="2">
        <v>45901.458145081022</v>
      </c>
      <c r="I2">
        <v>880</v>
      </c>
      <c r="J2">
        <f>Table1[[#This Row],[Budget]]*Table1[[#This Row],[Progress]]</f>
        <v>292359.53999999998</v>
      </c>
      <c r="K2">
        <f>Table1[[#This Row],[Elapsed Days]]/(Table1[[#This Row],[End Date]]-Table1[[#This Row],[Start Date]])*Table1[[#This Row],[Budget]]</f>
        <v>370384.37591462</v>
      </c>
      <c r="L2" s="1">
        <f>IFERROR(Table1[[#This Row],[Earned Value]]/Table1[[#This Row],[Expenses]],0)</f>
        <v>1.0127846772601146</v>
      </c>
      <c r="M2">
        <f>IFERROR(Table1[[#This Row],[Earned Value]]/Table1[[#This Row],[Planned Value]],0)</f>
        <v>0.78934090909761778</v>
      </c>
      <c r="N2">
        <v>0</v>
      </c>
      <c r="O2">
        <v>7</v>
      </c>
      <c r="P2">
        <v>9</v>
      </c>
    </row>
    <row r="3" spans="1:16" hidden="1" x14ac:dyDescent="1">
      <c r="A3">
        <v>2</v>
      </c>
      <c r="B3" t="s">
        <v>18</v>
      </c>
      <c r="C3" s="3">
        <v>0.92</v>
      </c>
      <c r="D3">
        <v>449457</v>
      </c>
      <c r="E3">
        <v>429002</v>
      </c>
      <c r="F3" t="s">
        <v>15</v>
      </c>
      <c r="G3" s="2">
        <v>44615.458145069446</v>
      </c>
      <c r="H3" s="2">
        <v>45659.458145081022</v>
      </c>
      <c r="I3">
        <v>804</v>
      </c>
      <c r="J3">
        <f>Table1[[#This Row],[Budget]]*Table1[[#This Row],[Progress]]</f>
        <v>413500.44</v>
      </c>
      <c r="K3">
        <f>Table1[[#This Row],[Elapsed Days]]/(Table1[[#This Row],[End Date]]-Table1[[#This Row],[Start Date]])*Table1[[#This Row],[Budget]]</f>
        <v>346133.55172029999</v>
      </c>
      <c r="L3" s="1">
        <f>IFERROR(Table1[[#This Row],[Earned Value]]/Table1[[#This Row],[Expenses]],0)</f>
        <v>0.96386599596272282</v>
      </c>
      <c r="M3" s="1">
        <f>IFERROR(Table1[[#This Row],[Earned Value]]/Table1[[#This Row],[Planned Value]],0)</f>
        <v>1.194626865684888</v>
      </c>
      <c r="N3">
        <v>1</v>
      </c>
      <c r="O3">
        <v>8</v>
      </c>
      <c r="P3">
        <v>10</v>
      </c>
    </row>
    <row r="4" spans="1:16" hidden="1" x14ac:dyDescent="1">
      <c r="A4">
        <v>3</v>
      </c>
      <c r="B4" t="s">
        <v>19</v>
      </c>
      <c r="C4" s="3">
        <v>0.14000000000000001</v>
      </c>
      <c r="D4">
        <v>765987</v>
      </c>
      <c r="E4">
        <v>101104</v>
      </c>
      <c r="F4" t="s">
        <v>14</v>
      </c>
      <c r="G4" s="2">
        <v>45017.458145069446</v>
      </c>
      <c r="H4" s="2">
        <v>45618.458145081022</v>
      </c>
      <c r="I4">
        <v>402</v>
      </c>
      <c r="J4">
        <f>Table1[[#This Row],[Budget]]*Table1[[#This Row],[Progress]]</f>
        <v>107238.18000000001</v>
      </c>
      <c r="K4">
        <f>Table1[[#This Row],[Elapsed Days]]/(Table1[[#This Row],[End Date]]-Table1[[#This Row],[Start Date]])*Table1[[#This Row],[Budget]]</f>
        <v>512357.36105502315</v>
      </c>
      <c r="L4" s="1">
        <f>IFERROR(Table1[[#This Row],[Earned Value]]/Table1[[#This Row],[Expenses]],0)</f>
        <v>1.0606719813261594</v>
      </c>
      <c r="M4">
        <f>IFERROR(Table1[[#This Row],[Earned Value]]/Table1[[#This Row],[Planned Value]],0)</f>
        <v>0.20930348259109616</v>
      </c>
      <c r="N4">
        <v>0</v>
      </c>
      <c r="O4">
        <v>7</v>
      </c>
      <c r="P4">
        <v>7</v>
      </c>
    </row>
    <row r="5" spans="1:16" hidden="1" x14ac:dyDescent="1">
      <c r="A5">
        <v>4</v>
      </c>
      <c r="B5" t="s">
        <v>20</v>
      </c>
      <c r="C5" s="3">
        <v>0.71</v>
      </c>
      <c r="D5">
        <v>370936</v>
      </c>
      <c r="E5">
        <v>254411</v>
      </c>
      <c r="F5" t="s">
        <v>14</v>
      </c>
      <c r="G5" s="2">
        <v>45203.458145069446</v>
      </c>
      <c r="H5" s="2">
        <v>45653.458145081022</v>
      </c>
      <c r="I5">
        <v>216</v>
      </c>
      <c r="J5">
        <f>Table1[[#This Row],[Budget]]*Table1[[#This Row],[Progress]]</f>
        <v>263364.56</v>
      </c>
      <c r="K5">
        <f>Table1[[#This Row],[Elapsed Days]]/(Table1[[#This Row],[End Date]]-Table1[[#This Row],[Start Date]])*Table1[[#This Row],[Budget]]</f>
        <v>178049.27999541975</v>
      </c>
      <c r="L5" s="1">
        <f>IFERROR(Table1[[#This Row],[Earned Value]]/Table1[[#This Row],[Expenses]],0)</f>
        <v>1.0351932895983271</v>
      </c>
      <c r="M5" s="1">
        <f>IFERROR(Table1[[#This Row],[Earned Value]]/Table1[[#This Row],[Planned Value]],0)</f>
        <v>1.4791666667047176</v>
      </c>
      <c r="N5">
        <v>0</v>
      </c>
      <c r="O5">
        <v>7</v>
      </c>
      <c r="P5">
        <v>9</v>
      </c>
    </row>
    <row r="6" spans="1:16" hidden="1" x14ac:dyDescent="1">
      <c r="A6">
        <v>5</v>
      </c>
      <c r="B6" t="s">
        <v>21</v>
      </c>
      <c r="C6" s="3">
        <v>0.6</v>
      </c>
      <c r="D6">
        <v>339931</v>
      </c>
      <c r="E6">
        <v>252688</v>
      </c>
      <c r="F6" t="s">
        <v>14</v>
      </c>
      <c r="G6" s="2">
        <v>45395.458145069446</v>
      </c>
      <c r="H6" s="2">
        <v>45813.458145081022</v>
      </c>
      <c r="I6">
        <v>24</v>
      </c>
      <c r="J6">
        <f>Table1[[#This Row],[Budget]]*Table1[[#This Row],[Progress]]</f>
        <v>203958.6</v>
      </c>
      <c r="K6">
        <f>Table1[[#This Row],[Elapsed Days]]/(Table1[[#This Row],[End Date]]-Table1[[#This Row],[Start Date]])*Table1[[#This Row],[Budget]]</f>
        <v>19517.569377449912</v>
      </c>
      <c r="L6" s="1">
        <f>IFERROR(Table1[[#This Row],[Earned Value]]/Table1[[#This Row],[Expenses]],0)</f>
        <v>0.80715586019122398</v>
      </c>
      <c r="M6">
        <f>IFERROR(Table1[[#This Row],[Earned Value]]/Table1[[#This Row],[Planned Value]],0)</f>
        <v>10.450000000289402</v>
      </c>
      <c r="N6">
        <v>0</v>
      </c>
      <c r="O6">
        <v>7</v>
      </c>
      <c r="P6">
        <v>7</v>
      </c>
    </row>
    <row r="7" spans="1:16" hidden="1" x14ac:dyDescent="1">
      <c r="A7">
        <v>6</v>
      </c>
      <c r="B7" t="s">
        <v>22</v>
      </c>
      <c r="C7" s="3">
        <v>0.2</v>
      </c>
      <c r="D7">
        <v>339629</v>
      </c>
      <c r="E7">
        <v>104123</v>
      </c>
      <c r="F7" t="s">
        <v>14</v>
      </c>
      <c r="G7" s="2">
        <v>44552.458145069446</v>
      </c>
      <c r="H7" s="2">
        <v>45805.458145081022</v>
      </c>
      <c r="I7">
        <v>867</v>
      </c>
      <c r="J7">
        <f>Table1[[#This Row],[Budget]]*Table1[[#This Row],[Progress]]</f>
        <v>67925.8</v>
      </c>
      <c r="K7">
        <f>Table1[[#This Row],[Elapsed Days]]/(Table1[[#This Row],[End Date]]-Table1[[#This Row],[Start Date]])*Table1[[#This Row],[Budget]]</f>
        <v>235002.66799463655</v>
      </c>
      <c r="L7" s="1">
        <f>IFERROR(Table1[[#This Row],[Earned Value]]/Table1[[#This Row],[Expenses]],0)</f>
        <v>0.65236114979399362</v>
      </c>
      <c r="M7">
        <f>IFERROR(Table1[[#This Row],[Earned Value]]/Table1[[#This Row],[Planned Value]],0)</f>
        <v>0.28904267589655736</v>
      </c>
      <c r="N7">
        <v>2</v>
      </c>
      <c r="O7">
        <v>6</v>
      </c>
      <c r="P7">
        <v>8</v>
      </c>
    </row>
    <row r="8" spans="1:16" x14ac:dyDescent="1">
      <c r="A8">
        <v>7</v>
      </c>
      <c r="B8" t="s">
        <v>23</v>
      </c>
      <c r="C8" s="3">
        <v>0.82</v>
      </c>
      <c r="D8">
        <v>305041</v>
      </c>
      <c r="E8">
        <v>173911</v>
      </c>
      <c r="F8" t="s">
        <v>16</v>
      </c>
      <c r="G8" s="2">
        <v>44856.458145069446</v>
      </c>
      <c r="H8" s="2">
        <v>45711.458145081022</v>
      </c>
      <c r="I8">
        <v>563</v>
      </c>
      <c r="J8">
        <f>Table1[[#This Row],[Budget]]*Table1[[#This Row],[Progress]]</f>
        <v>250133.62</v>
      </c>
      <c r="K8">
        <f>Table1[[#This Row],[Elapsed Days]]/(Table1[[#This Row],[End Date]]-Table1[[#This Row],[Start Date]])*Table1[[#This Row],[Budget]]</f>
        <v>200863.25496804068</v>
      </c>
      <c r="L8" s="1">
        <f>IFERROR(Table1[[#This Row],[Earned Value]]/Table1[[#This Row],[Expenses]],0)</f>
        <v>1.4382852148512746</v>
      </c>
      <c r="M8" s="1">
        <f>IFERROR(Table1[[#This Row],[Earned Value]]/Table1[[#This Row],[Planned Value]],0)</f>
        <v>1.2452930728410168</v>
      </c>
      <c r="N8">
        <v>0</v>
      </c>
      <c r="O8">
        <v>6</v>
      </c>
      <c r="P8">
        <v>6</v>
      </c>
    </row>
    <row r="9" spans="1:16" hidden="1" x14ac:dyDescent="1">
      <c r="A9">
        <v>8</v>
      </c>
      <c r="B9" t="s">
        <v>24</v>
      </c>
      <c r="C9" s="3">
        <v>0.86</v>
      </c>
      <c r="D9">
        <v>798361</v>
      </c>
      <c r="E9">
        <v>804774</v>
      </c>
      <c r="F9" t="s">
        <v>14</v>
      </c>
      <c r="G9" s="2">
        <v>44518.458145069446</v>
      </c>
      <c r="H9" s="2">
        <v>46386.458145081022</v>
      </c>
      <c r="I9">
        <v>901</v>
      </c>
      <c r="J9">
        <f>Table1[[#This Row],[Budget]]*Table1[[#This Row],[Progress]]</f>
        <v>686590.46</v>
      </c>
      <c r="K9">
        <f>Table1[[#This Row],[Elapsed Days]]/(Table1[[#This Row],[End Date]]-Table1[[#This Row],[Start Date]])*Table1[[#This Row],[Budget]]</f>
        <v>385076.69218176784</v>
      </c>
      <c r="L9" s="1">
        <f>IFERROR(Table1[[#This Row],[Earned Value]]/Table1[[#This Row],[Expenses]],0)</f>
        <v>0.85314692075042187</v>
      </c>
      <c r="M9">
        <f>IFERROR(Table1[[#This Row],[Earned Value]]/Table1[[#This Row],[Planned Value]],0)</f>
        <v>1.782996670377309</v>
      </c>
      <c r="N9">
        <v>0</v>
      </c>
      <c r="O9">
        <v>6</v>
      </c>
      <c r="P9">
        <v>8</v>
      </c>
    </row>
    <row r="10" spans="1:16" hidden="1" x14ac:dyDescent="1">
      <c r="A10">
        <v>9</v>
      </c>
      <c r="B10" t="s">
        <v>25</v>
      </c>
      <c r="C10" s="3">
        <v>0.74</v>
      </c>
      <c r="D10">
        <v>831912</v>
      </c>
      <c r="E10">
        <v>795202</v>
      </c>
      <c r="F10" t="s">
        <v>14</v>
      </c>
      <c r="G10" s="2">
        <v>44949.458145069446</v>
      </c>
      <c r="H10" s="2">
        <v>46061.458145081022</v>
      </c>
      <c r="I10">
        <v>470</v>
      </c>
      <c r="J10">
        <f>Table1[[#This Row],[Budget]]*Table1[[#This Row],[Progress]]</f>
        <v>615614.88</v>
      </c>
      <c r="K10">
        <f>Table1[[#This Row],[Elapsed Days]]/(Table1[[#This Row],[End Date]]-Table1[[#This Row],[Start Date]])*Table1[[#This Row],[Budget]]</f>
        <v>351617.4820107281</v>
      </c>
      <c r="L10" s="1">
        <f>IFERROR(Table1[[#This Row],[Earned Value]]/Table1[[#This Row],[Expenses]],0)</f>
        <v>0.77416163440232799</v>
      </c>
      <c r="M10" s="1">
        <f>IFERROR(Table1[[#This Row],[Earned Value]]/Table1[[#This Row],[Planned Value]],0)</f>
        <v>1.7508085106565241</v>
      </c>
      <c r="N10">
        <v>0</v>
      </c>
      <c r="O10">
        <v>8</v>
      </c>
      <c r="P10">
        <v>9</v>
      </c>
    </row>
    <row r="11" spans="1:16" hidden="1" x14ac:dyDescent="1">
      <c r="A11">
        <v>10</v>
      </c>
      <c r="B11" t="s">
        <v>26</v>
      </c>
      <c r="C11" s="3">
        <v>0.74</v>
      </c>
      <c r="D11">
        <v>517113</v>
      </c>
      <c r="E11">
        <v>446360</v>
      </c>
      <c r="F11" t="s">
        <v>14</v>
      </c>
      <c r="G11" s="2">
        <v>44719.458145069446</v>
      </c>
      <c r="H11" s="2">
        <v>46056.458145081022</v>
      </c>
      <c r="I11">
        <v>700</v>
      </c>
      <c r="J11">
        <f>Table1[[#This Row],[Budget]]*Table1[[#This Row],[Progress]]</f>
        <v>382663.62</v>
      </c>
      <c r="K11">
        <f>Table1[[#This Row],[Elapsed Days]]/(Table1[[#This Row],[End Date]]-Table1[[#This Row],[Start Date]])*Table1[[#This Row],[Budget]]</f>
        <v>270739.7905735721</v>
      </c>
      <c r="L11" s="1">
        <f>IFERROR(Table1[[#This Row],[Earned Value]]/Table1[[#This Row],[Expenses]],0)</f>
        <v>0.8572981898019536</v>
      </c>
      <c r="M11" s="1">
        <f>IFERROR(Table1[[#This Row],[Earned Value]]/Table1[[#This Row],[Planned Value]],0)</f>
        <v>1.4134000000122375</v>
      </c>
      <c r="N11">
        <v>1</v>
      </c>
      <c r="O11">
        <v>10</v>
      </c>
      <c r="P11">
        <v>7</v>
      </c>
    </row>
    <row r="12" spans="1:16" x14ac:dyDescent="1">
      <c r="A12">
        <v>11</v>
      </c>
      <c r="B12" t="s">
        <v>27</v>
      </c>
      <c r="C12" s="3">
        <v>0.87</v>
      </c>
      <c r="D12">
        <v>168148</v>
      </c>
      <c r="E12">
        <v>142685</v>
      </c>
      <c r="F12" t="s">
        <v>16</v>
      </c>
      <c r="G12" s="2">
        <v>44835.458145069446</v>
      </c>
      <c r="H12" s="2">
        <v>46401.458145081022</v>
      </c>
      <c r="I12">
        <v>584</v>
      </c>
      <c r="J12">
        <f>Table1[[#This Row],[Budget]]*Table1[[#This Row],[Progress]]</f>
        <v>146288.76</v>
      </c>
      <c r="K12">
        <f>Table1[[#This Row],[Elapsed Days]]/(Table1[[#This Row],[End Date]]-Table1[[#This Row],[Start Date]])*Table1[[#This Row],[Budget]]</f>
        <v>62706.533843725483</v>
      </c>
      <c r="L12" s="1">
        <f>IFERROR(Table1[[#This Row],[Earned Value]]/Table1[[#This Row],[Expenses]],0)</f>
        <v>1.025256754389039</v>
      </c>
      <c r="M12" s="1">
        <f>IFERROR(Table1[[#This Row],[Earned Value]]/Table1[[#This Row],[Planned Value]],0)</f>
        <v>2.3329109589213548</v>
      </c>
      <c r="N12">
        <v>0</v>
      </c>
      <c r="O12">
        <v>7</v>
      </c>
      <c r="P12">
        <v>7</v>
      </c>
    </row>
    <row r="13" spans="1:16" hidden="1" x14ac:dyDescent="1">
      <c r="A13">
        <v>12</v>
      </c>
      <c r="B13" t="s">
        <v>28</v>
      </c>
      <c r="C13" s="3">
        <v>0.99</v>
      </c>
      <c r="D13">
        <v>877089</v>
      </c>
      <c r="E13">
        <v>807870</v>
      </c>
      <c r="F13" t="s">
        <v>14</v>
      </c>
      <c r="G13" s="2">
        <v>44546.458145069446</v>
      </c>
      <c r="H13" s="2">
        <v>46173.458145081022</v>
      </c>
      <c r="I13">
        <v>873</v>
      </c>
      <c r="J13">
        <f>Table1[[#This Row],[Budget]]*Table1[[#This Row],[Progress]]</f>
        <v>868318.11</v>
      </c>
      <c r="K13">
        <f>Table1[[#This Row],[Elapsed Days]]/(Table1[[#This Row],[End Date]]-Table1[[#This Row],[Start Date]])*Table1[[#This Row],[Budget]]</f>
        <v>470619.97356764111</v>
      </c>
      <c r="L13" s="1">
        <f>IFERROR(Table1[[#This Row],[Earned Value]]/Table1[[#This Row],[Expenses]],0)</f>
        <v>1.0748240558505699</v>
      </c>
      <c r="M13" s="1">
        <f>IFERROR(Table1[[#This Row],[Earned Value]]/Table1[[#This Row],[Planned Value]],0)</f>
        <v>1.84505154640488</v>
      </c>
      <c r="N13">
        <v>0</v>
      </c>
      <c r="O13">
        <v>7</v>
      </c>
      <c r="P13">
        <v>10</v>
      </c>
    </row>
    <row r="14" spans="1:16" hidden="1" x14ac:dyDescent="1">
      <c r="A14">
        <v>13</v>
      </c>
      <c r="B14" t="s">
        <v>29</v>
      </c>
      <c r="C14" s="3">
        <v>0.23</v>
      </c>
      <c r="D14">
        <v>748531</v>
      </c>
      <c r="E14">
        <v>226643</v>
      </c>
      <c r="F14" t="s">
        <v>14</v>
      </c>
      <c r="G14" s="2">
        <v>44667.458145069446</v>
      </c>
      <c r="H14" s="2">
        <v>45687.458145081022</v>
      </c>
      <c r="I14">
        <v>752</v>
      </c>
      <c r="J14">
        <f>Table1[[#This Row],[Budget]]*Table1[[#This Row],[Progress]]</f>
        <v>172162.13</v>
      </c>
      <c r="K14">
        <f>Table1[[#This Row],[Elapsed Days]]/(Table1[[#This Row],[End Date]]-Table1[[#This Row],[Start Date]])*Table1[[#This Row],[Budget]]</f>
        <v>551858.14901334478</v>
      </c>
      <c r="L14" s="1">
        <f>IFERROR(Table1[[#This Row],[Earned Value]]/Table1[[#This Row],[Expenses]],0)</f>
        <v>0.75961812189213873</v>
      </c>
      <c r="M14" s="1">
        <f>IFERROR(Table1[[#This Row],[Earned Value]]/Table1[[#This Row],[Planned Value]],0)</f>
        <v>0.31196808510992352</v>
      </c>
      <c r="N14">
        <v>0</v>
      </c>
      <c r="O14">
        <v>8</v>
      </c>
      <c r="P14">
        <v>7</v>
      </c>
    </row>
    <row r="15" spans="1:16" x14ac:dyDescent="1">
      <c r="A15">
        <v>14</v>
      </c>
      <c r="B15" t="s">
        <v>30</v>
      </c>
      <c r="C15" s="3">
        <v>0.02</v>
      </c>
      <c r="D15">
        <v>351995</v>
      </c>
      <c r="E15">
        <v>0</v>
      </c>
      <c r="F15" t="s">
        <v>16</v>
      </c>
      <c r="G15" s="2">
        <v>45169.458145069446</v>
      </c>
      <c r="H15" s="2">
        <v>45787.458145081022</v>
      </c>
      <c r="I15">
        <v>250</v>
      </c>
      <c r="J15">
        <f>Table1[[#This Row],[Budget]]*Table1[[#This Row],[Progress]]</f>
        <v>7039.9000000000005</v>
      </c>
      <c r="K15">
        <f>Table1[[#This Row],[Elapsed Days]]/(Table1[[#This Row],[End Date]]-Table1[[#This Row],[Start Date]])*Table1[[#This Row],[Budget]]</f>
        <v>142392.79935008357</v>
      </c>
      <c r="L15">
        <f>IFERROR(Table1[[#This Row],[Earned Value]]/Table1[[#This Row],[Expenses]],0)</f>
        <v>0</v>
      </c>
      <c r="M15">
        <f>IFERROR(Table1[[#This Row],[Earned Value]]/Table1[[#This Row],[Planned Value]],0)</f>
        <v>4.944000000092609E-2</v>
      </c>
      <c r="N15">
        <v>0</v>
      </c>
      <c r="O15">
        <v>7</v>
      </c>
      <c r="P15">
        <v>10</v>
      </c>
    </row>
    <row r="16" spans="1:16" x14ac:dyDescent="1">
      <c r="A16">
        <v>15</v>
      </c>
      <c r="B16" t="s">
        <v>31</v>
      </c>
      <c r="C16" s="3">
        <v>0.21</v>
      </c>
      <c r="D16">
        <v>778843</v>
      </c>
      <c r="E16">
        <v>191296</v>
      </c>
      <c r="F16" t="s">
        <v>16</v>
      </c>
      <c r="G16" s="2">
        <v>44846.458145069446</v>
      </c>
      <c r="H16" s="2">
        <v>46138.458145081022</v>
      </c>
      <c r="I16">
        <v>573</v>
      </c>
      <c r="J16">
        <f>Table1[[#This Row],[Budget]]*Table1[[#This Row],[Progress]]</f>
        <v>163557.03</v>
      </c>
      <c r="K16">
        <f>Table1[[#This Row],[Elapsed Days]]/(Table1[[#This Row],[End Date]]-Table1[[#This Row],[Start Date]])*Table1[[#This Row],[Budget]]</f>
        <v>345415.66485758626</v>
      </c>
      <c r="L16">
        <f>IFERROR(Table1[[#This Row],[Earned Value]]/Table1[[#This Row],[Expenses]],0)</f>
        <v>0.85499451112412173</v>
      </c>
      <c r="M16">
        <f>IFERROR(Table1[[#This Row],[Earned Value]]/Table1[[#This Row],[Planned Value]],0)</f>
        <v>0.47350785340738388</v>
      </c>
      <c r="N16">
        <v>0</v>
      </c>
      <c r="O16">
        <v>6</v>
      </c>
      <c r="P16">
        <v>6</v>
      </c>
    </row>
    <row r="17" spans="1:16" x14ac:dyDescent="1">
      <c r="A17">
        <v>16</v>
      </c>
      <c r="B17" t="s">
        <v>32</v>
      </c>
      <c r="C17" s="3">
        <v>0.52</v>
      </c>
      <c r="D17">
        <v>672843</v>
      </c>
      <c r="E17">
        <v>348406</v>
      </c>
      <c r="F17" t="s">
        <v>16</v>
      </c>
      <c r="G17" s="2">
        <v>45314.458145069446</v>
      </c>
      <c r="H17" s="2">
        <v>45884.458145081022</v>
      </c>
      <c r="I17">
        <v>105</v>
      </c>
      <c r="J17">
        <f>Table1[[#This Row],[Budget]]*Table1[[#This Row],[Progress]]</f>
        <v>349878.36</v>
      </c>
      <c r="K17">
        <f>Table1[[#This Row],[Elapsed Days]]/(Table1[[#This Row],[End Date]]-Table1[[#This Row],[Start Date]])*Table1[[#This Row],[Budget]]</f>
        <v>123944.76315537756</v>
      </c>
      <c r="L17" s="1">
        <f>IFERROR(Table1[[#This Row],[Earned Value]]/Table1[[#This Row],[Expenses]],0)</f>
        <v>1.0042259892194738</v>
      </c>
      <c r="M17" s="1">
        <f>IFERROR(Table1[[#This Row],[Earned Value]]/Table1[[#This Row],[Planned Value]],0)</f>
        <v>2.8228571429144718</v>
      </c>
      <c r="N17">
        <v>0</v>
      </c>
      <c r="O17">
        <v>10</v>
      </c>
      <c r="P17">
        <v>9</v>
      </c>
    </row>
    <row r="18" spans="1:16" hidden="1" x14ac:dyDescent="1">
      <c r="A18">
        <v>17</v>
      </c>
      <c r="B18" t="s">
        <v>33</v>
      </c>
      <c r="C18" s="3">
        <v>0.01</v>
      </c>
      <c r="D18">
        <v>356508</v>
      </c>
      <c r="E18">
        <v>46990</v>
      </c>
      <c r="F18" t="s">
        <v>14</v>
      </c>
      <c r="G18" s="2">
        <v>44510.458145069446</v>
      </c>
      <c r="H18" s="2">
        <v>45839.458145081022</v>
      </c>
      <c r="I18">
        <v>909</v>
      </c>
      <c r="J18">
        <f>Table1[[#This Row],[Budget]]*Table1[[#This Row],[Progress]]</f>
        <v>3565.08</v>
      </c>
      <c r="K18">
        <f>Table1[[#This Row],[Elapsed Days]]/(Table1[[#This Row],[End Date]]-Table1[[#This Row],[Start Date]])*Table1[[#This Row],[Budget]]</f>
        <v>243841.81489629592</v>
      </c>
      <c r="L18">
        <f>IFERROR(Table1[[#This Row],[Earned Value]]/Table1[[#This Row],[Expenses]],0)</f>
        <v>7.58689082783571E-2</v>
      </c>
      <c r="M18">
        <f>IFERROR(Table1[[#This Row],[Earned Value]]/Table1[[#This Row],[Planned Value]],0)</f>
        <v>1.4620462046331969E-2</v>
      </c>
      <c r="N18">
        <v>0</v>
      </c>
      <c r="O18">
        <v>9</v>
      </c>
      <c r="P18">
        <v>10</v>
      </c>
    </row>
    <row r="19" spans="1:16" x14ac:dyDescent="1">
      <c r="A19">
        <v>18</v>
      </c>
      <c r="B19" t="s">
        <v>34</v>
      </c>
      <c r="C19" s="3">
        <v>0.87</v>
      </c>
      <c r="D19">
        <v>903591</v>
      </c>
      <c r="E19">
        <v>750933</v>
      </c>
      <c r="F19" t="s">
        <v>16</v>
      </c>
      <c r="G19" s="2">
        <v>44676.458145069446</v>
      </c>
      <c r="H19" s="2">
        <v>46077.458145081022</v>
      </c>
      <c r="I19">
        <v>743</v>
      </c>
      <c r="J19">
        <f>Table1[[#This Row],[Budget]]*Table1[[#This Row],[Progress]]</f>
        <v>786124.17</v>
      </c>
      <c r="K19">
        <f>Table1[[#This Row],[Elapsed Days]]/(Table1[[#This Row],[End Date]]-Table1[[#This Row],[Start Date]])*Table1[[#This Row],[Budget]]</f>
        <v>479206.36188040877</v>
      </c>
      <c r="L19" s="1">
        <f>IFERROR(Table1[[#This Row],[Earned Value]]/Table1[[#This Row],[Expenses]],0)</f>
        <v>1.0468632621019451</v>
      </c>
      <c r="M19" s="1">
        <f>IFERROR(Table1[[#This Row],[Earned Value]]/Table1[[#This Row],[Planned Value]],0)</f>
        <v>1.6404710632706208</v>
      </c>
      <c r="N19">
        <v>0</v>
      </c>
      <c r="O19">
        <v>7</v>
      </c>
      <c r="P19">
        <v>6</v>
      </c>
    </row>
    <row r="20" spans="1:16" x14ac:dyDescent="1">
      <c r="A20">
        <v>19</v>
      </c>
      <c r="B20" t="s">
        <v>35</v>
      </c>
      <c r="C20" s="3">
        <v>0.28999999999999998</v>
      </c>
      <c r="D20">
        <v>996942</v>
      </c>
      <c r="E20">
        <v>244968</v>
      </c>
      <c r="F20" t="s">
        <v>16</v>
      </c>
      <c r="G20" s="2">
        <v>44925.458145069446</v>
      </c>
      <c r="H20" s="2">
        <v>45746.458145081022</v>
      </c>
      <c r="I20">
        <v>494</v>
      </c>
      <c r="J20">
        <f>Table1[[#This Row],[Budget]]*Table1[[#This Row],[Progress]]</f>
        <v>289113.18</v>
      </c>
      <c r="K20">
        <f>Table1[[#This Row],[Elapsed Days]]/(Table1[[#This Row],[End Date]]-Table1[[#This Row],[Start Date]])*Table1[[#This Row],[Budget]]</f>
        <v>599865.22289044573</v>
      </c>
      <c r="L20" s="1">
        <f>IFERROR(Table1[[#This Row],[Earned Value]]/Table1[[#This Row],[Expenses]],0)</f>
        <v>1.1802079455275791</v>
      </c>
      <c r="M20" s="1">
        <f>IFERROR(Table1[[#This Row],[Earned Value]]/Table1[[#This Row],[Planned Value]],0)</f>
        <v>0.48196356275983204</v>
      </c>
      <c r="N20">
        <v>0</v>
      </c>
      <c r="O20">
        <v>6</v>
      </c>
      <c r="P20">
        <v>7</v>
      </c>
    </row>
    <row r="21" spans="1:16" hidden="1" x14ac:dyDescent="1">
      <c r="A21">
        <v>20</v>
      </c>
      <c r="B21" t="s">
        <v>36</v>
      </c>
      <c r="C21" s="3">
        <v>0.37</v>
      </c>
      <c r="D21">
        <v>206530</v>
      </c>
      <c r="E21">
        <v>84228</v>
      </c>
      <c r="F21" t="s">
        <v>14</v>
      </c>
      <c r="G21" s="2">
        <v>45003.458145069446</v>
      </c>
      <c r="H21" s="2">
        <v>46105.458145081022</v>
      </c>
      <c r="I21">
        <v>416</v>
      </c>
      <c r="J21">
        <f>Table1[[#This Row],[Budget]]*Table1[[#This Row],[Progress]]</f>
        <v>76416.100000000006</v>
      </c>
      <c r="K21">
        <f>Table1[[#This Row],[Elapsed Days]]/(Table1[[#This Row],[End Date]]-Table1[[#This Row],[Start Date]])*Table1[[#This Row],[Budget]]</f>
        <v>77964.137930215511</v>
      </c>
      <c r="L21" s="1">
        <f>IFERROR(Table1[[#This Row],[Earned Value]]/Table1[[#This Row],[Expenses]],0)</f>
        <v>0.90725293251650285</v>
      </c>
      <c r="M21">
        <f>IFERROR(Table1[[#This Row],[Earned Value]]/Table1[[#This Row],[Planned Value]],0)</f>
        <v>0.98014423077952673</v>
      </c>
      <c r="N21">
        <v>0</v>
      </c>
      <c r="O21">
        <v>9</v>
      </c>
      <c r="P21">
        <v>7</v>
      </c>
    </row>
    <row r="22" spans="1:16" x14ac:dyDescent="1">
      <c r="A22">
        <v>21</v>
      </c>
      <c r="B22" t="s">
        <v>37</v>
      </c>
      <c r="C22" s="3">
        <v>0.01</v>
      </c>
      <c r="D22">
        <v>704365</v>
      </c>
      <c r="E22">
        <v>143257</v>
      </c>
      <c r="F22" t="s">
        <v>16</v>
      </c>
      <c r="G22" s="2">
        <v>45179.458145069446</v>
      </c>
      <c r="H22" s="2">
        <v>45653.458145081022</v>
      </c>
      <c r="I22">
        <v>240</v>
      </c>
      <c r="J22">
        <f>Table1[[#This Row],[Budget]]*Table1[[#This Row],[Progress]]</f>
        <v>7043.6500000000005</v>
      </c>
      <c r="K22">
        <f>Table1[[#This Row],[Elapsed Days]]/(Table1[[#This Row],[End Date]]-Table1[[#This Row],[Start Date]])*Table1[[#This Row],[Budget]]</f>
        <v>356640.50632040401</v>
      </c>
      <c r="L22" s="1">
        <f>IFERROR(Table1[[#This Row],[Earned Value]]/Table1[[#This Row],[Expenses]],0)</f>
        <v>4.9167928966821872E-2</v>
      </c>
      <c r="M22">
        <f>IFERROR(Table1[[#This Row],[Earned Value]]/Table1[[#This Row],[Planned Value]],0)</f>
        <v>1.975000000048234E-2</v>
      </c>
      <c r="N22">
        <v>0</v>
      </c>
      <c r="O22">
        <v>10</v>
      </c>
      <c r="P22">
        <v>6</v>
      </c>
    </row>
    <row r="23" spans="1:16" hidden="1" x14ac:dyDescent="1">
      <c r="A23">
        <v>22</v>
      </c>
      <c r="B23" t="s">
        <v>38</v>
      </c>
      <c r="C23" s="3">
        <v>0.63</v>
      </c>
      <c r="D23">
        <v>922352</v>
      </c>
      <c r="E23">
        <v>588550</v>
      </c>
      <c r="F23" t="s">
        <v>14</v>
      </c>
      <c r="G23" s="2">
        <v>44661.458145069446</v>
      </c>
      <c r="H23" s="2">
        <v>46247.458145081022</v>
      </c>
      <c r="I23">
        <v>758</v>
      </c>
      <c r="J23">
        <f>Table1[[#This Row],[Budget]]*Table1[[#This Row],[Progress]]</f>
        <v>581081.76</v>
      </c>
      <c r="K23">
        <f>Table1[[#This Row],[Elapsed Days]]/(Table1[[#This Row],[End Date]]-Table1[[#This Row],[Start Date]])*Table1[[#This Row],[Budget]]</f>
        <v>440821.44766386948</v>
      </c>
      <c r="L23" s="1">
        <f>IFERROR(Table1[[#This Row],[Earned Value]]/Table1[[#This Row],[Expenses]],0)</f>
        <v>0.98731078073230827</v>
      </c>
      <c r="M23">
        <f>IFERROR(Table1[[#This Row],[Earned Value]]/Table1[[#This Row],[Planned Value]],0)</f>
        <v>1.3181794195346874</v>
      </c>
      <c r="N23">
        <v>0</v>
      </c>
      <c r="O23">
        <v>9</v>
      </c>
      <c r="P23">
        <v>7</v>
      </c>
    </row>
    <row r="24" spans="1:16" hidden="1" x14ac:dyDescent="1">
      <c r="A24">
        <v>23</v>
      </c>
      <c r="B24" t="s">
        <v>39</v>
      </c>
      <c r="C24" s="3">
        <v>0.59</v>
      </c>
      <c r="D24">
        <v>560337</v>
      </c>
      <c r="E24">
        <v>307263</v>
      </c>
      <c r="F24" t="s">
        <v>15</v>
      </c>
      <c r="G24" s="2">
        <v>44755.458145069446</v>
      </c>
      <c r="H24" s="2">
        <v>45662.458145081022</v>
      </c>
      <c r="I24">
        <v>664</v>
      </c>
      <c r="J24">
        <f>Table1[[#This Row],[Budget]]*Table1[[#This Row],[Progress]]</f>
        <v>330598.82999999996</v>
      </c>
      <c r="K24">
        <f>Table1[[#This Row],[Elapsed Days]]/(Table1[[#This Row],[End Date]]-Table1[[#This Row],[Start Date]])*Table1[[#This Row],[Budget]]</f>
        <v>410213.63615793973</v>
      </c>
      <c r="L24" s="1">
        <f>IFERROR(Table1[[#This Row],[Earned Value]]/Table1[[#This Row],[Expenses]],0)</f>
        <v>1.075947413128167</v>
      </c>
      <c r="M24">
        <f>IFERROR(Table1[[#This Row],[Earned Value]]/Table1[[#This Row],[Planned Value]],0)</f>
        <v>0.80591867470908107</v>
      </c>
      <c r="N24">
        <v>1</v>
      </c>
      <c r="O24">
        <v>6</v>
      </c>
      <c r="P24">
        <v>6</v>
      </c>
    </row>
    <row r="25" spans="1:16" x14ac:dyDescent="1">
      <c r="A25">
        <v>24</v>
      </c>
      <c r="B25" t="s">
        <v>40</v>
      </c>
      <c r="C25" s="3">
        <v>0.2</v>
      </c>
      <c r="D25">
        <v>824839</v>
      </c>
      <c r="E25">
        <v>235698</v>
      </c>
      <c r="F25" t="s">
        <v>16</v>
      </c>
      <c r="G25" s="2">
        <v>45239.458145069446</v>
      </c>
      <c r="H25" s="2">
        <v>46112.458145081022</v>
      </c>
      <c r="I25">
        <v>180</v>
      </c>
      <c r="J25">
        <f>Table1[[#This Row],[Budget]]*Table1[[#This Row],[Progress]]</f>
        <v>164967.80000000002</v>
      </c>
      <c r="K25">
        <f>Table1[[#This Row],[Elapsed Days]]/(Table1[[#This Row],[End Date]]-Table1[[#This Row],[Start Date]])*Table1[[#This Row],[Budget]]</f>
        <v>170069.89690496135</v>
      </c>
      <c r="L25" s="1">
        <f>IFERROR(Table1[[#This Row],[Earned Value]]/Table1[[#This Row],[Expenses]],0)</f>
        <v>0.69991175147858709</v>
      </c>
      <c r="M25" s="1">
        <f>IFERROR(Table1[[#This Row],[Earned Value]]/Table1[[#This Row],[Planned Value]],0)</f>
        <v>0.97000000001286235</v>
      </c>
      <c r="N25">
        <v>1</v>
      </c>
      <c r="O25">
        <v>9</v>
      </c>
      <c r="P25">
        <v>10</v>
      </c>
    </row>
    <row r="26" spans="1:16" hidden="1" x14ac:dyDescent="1">
      <c r="A26">
        <v>25</v>
      </c>
      <c r="B26" t="s">
        <v>41</v>
      </c>
      <c r="C26" s="3">
        <v>0.32</v>
      </c>
      <c r="D26">
        <v>905889</v>
      </c>
      <c r="E26">
        <v>354939</v>
      </c>
      <c r="F26" t="s">
        <v>15</v>
      </c>
      <c r="G26" s="2">
        <v>44869.458145069446</v>
      </c>
      <c r="H26" s="2">
        <v>46092.458145081022</v>
      </c>
      <c r="I26">
        <v>550</v>
      </c>
      <c r="J26">
        <f>Table1[[#This Row],[Budget]]*Table1[[#This Row],[Progress]]</f>
        <v>289884.48</v>
      </c>
      <c r="K26">
        <f>Table1[[#This Row],[Elapsed Days]]/(Table1[[#This Row],[End Date]]-Table1[[#This Row],[Start Date]])*Table1[[#This Row],[Budget]]</f>
        <v>407390.8013044023</v>
      </c>
      <c r="L26" s="1">
        <f>IFERROR(Table1[[#This Row],[Earned Value]]/Table1[[#This Row],[Expenses]],0)</f>
        <v>0.81671633717342973</v>
      </c>
      <c r="M26">
        <f>IFERROR(Table1[[#This Row],[Earned Value]]/Table1[[#This Row],[Planned Value]],0)</f>
        <v>0.71156363637037146</v>
      </c>
      <c r="N26">
        <v>0</v>
      </c>
      <c r="O26">
        <v>8</v>
      </c>
      <c r="P26">
        <v>10</v>
      </c>
    </row>
    <row r="27" spans="1:16" hidden="1" x14ac:dyDescent="1">
      <c r="A27">
        <v>26</v>
      </c>
      <c r="B27" t="s">
        <v>42</v>
      </c>
      <c r="C27" s="3">
        <v>0.75</v>
      </c>
      <c r="D27">
        <v>559773</v>
      </c>
      <c r="E27">
        <v>366569</v>
      </c>
      <c r="F27" t="s">
        <v>14</v>
      </c>
      <c r="G27" s="2">
        <v>45374.458145081022</v>
      </c>
      <c r="H27" s="2">
        <v>46403.458145081022</v>
      </c>
      <c r="I27">
        <v>45</v>
      </c>
      <c r="J27">
        <f>Table1[[#This Row],[Budget]]*Table1[[#This Row],[Progress]]</f>
        <v>419829.75</v>
      </c>
      <c r="K27">
        <f>Table1[[#This Row],[Elapsed Days]]/(Table1[[#This Row],[End Date]]-Table1[[#This Row],[Start Date]])*Table1[[#This Row],[Budget]]</f>
        <v>24479.868804664722</v>
      </c>
      <c r="L27" s="1">
        <f>IFERROR(Table1[[#This Row],[Earned Value]]/Table1[[#This Row],[Expenses]],0)</f>
        <v>1.1452952922914923</v>
      </c>
      <c r="M27" s="1">
        <f>IFERROR(Table1[[#This Row],[Earned Value]]/Table1[[#This Row],[Planned Value]],0)</f>
        <v>17.150000000000002</v>
      </c>
      <c r="N27">
        <v>0</v>
      </c>
      <c r="O27">
        <v>9</v>
      </c>
      <c r="P27">
        <v>6</v>
      </c>
    </row>
    <row r="28" spans="1:16" x14ac:dyDescent="1">
      <c r="A28">
        <v>27</v>
      </c>
      <c r="B28" t="s">
        <v>43</v>
      </c>
      <c r="C28" s="3">
        <v>0.56999999999999995</v>
      </c>
      <c r="D28">
        <v>308261</v>
      </c>
      <c r="E28">
        <v>159181</v>
      </c>
      <c r="F28" t="s">
        <v>16</v>
      </c>
      <c r="G28" s="2">
        <v>44885.458145081022</v>
      </c>
      <c r="H28" s="2">
        <v>46255.458145081022</v>
      </c>
      <c r="I28">
        <v>534</v>
      </c>
      <c r="J28">
        <f>Table1[[#This Row],[Budget]]*Table1[[#This Row],[Progress]]</f>
        <v>175708.77</v>
      </c>
      <c r="K28">
        <f>Table1[[#This Row],[Elapsed Days]]/(Table1[[#This Row],[End Date]]-Table1[[#This Row],[Start Date]])*Table1[[#This Row],[Budget]]</f>
        <v>120154.28759124088</v>
      </c>
      <c r="L28" s="1">
        <f>IFERROR(Table1[[#This Row],[Earned Value]]/Table1[[#This Row],[Expenses]],0)</f>
        <v>1.1038300425302014</v>
      </c>
      <c r="M28" s="1">
        <f>IFERROR(Table1[[#This Row],[Earned Value]]/Table1[[#This Row],[Planned Value]],0)</f>
        <v>1.4623595505617977</v>
      </c>
      <c r="N28">
        <v>0</v>
      </c>
      <c r="O28">
        <v>7</v>
      </c>
      <c r="P28">
        <v>10</v>
      </c>
    </row>
    <row r="29" spans="1:16" hidden="1" x14ac:dyDescent="1">
      <c r="A29">
        <v>28</v>
      </c>
      <c r="B29" t="s">
        <v>44</v>
      </c>
      <c r="C29" s="3">
        <v>0.21</v>
      </c>
      <c r="D29">
        <v>864469</v>
      </c>
      <c r="E29">
        <v>276330</v>
      </c>
      <c r="F29" t="s">
        <v>14</v>
      </c>
      <c r="G29" s="2">
        <v>45250.458145081022</v>
      </c>
      <c r="H29" s="2">
        <v>45802.458145081022</v>
      </c>
      <c r="I29">
        <v>169</v>
      </c>
      <c r="J29">
        <f>Table1[[#This Row],[Budget]]*Table1[[#This Row],[Progress]]</f>
        <v>181538.49</v>
      </c>
      <c r="K29">
        <f>Table1[[#This Row],[Elapsed Days]]/(Table1[[#This Row],[End Date]]-Table1[[#This Row],[Start Date]])*Table1[[#This Row],[Budget]]</f>
        <v>264665.32789855072</v>
      </c>
      <c r="L29" s="1">
        <f>IFERROR(Table1[[#This Row],[Earned Value]]/Table1[[#This Row],[Expenses]],0)</f>
        <v>0.6569626533492563</v>
      </c>
      <c r="M29" s="1">
        <f>IFERROR(Table1[[#This Row],[Earned Value]]/Table1[[#This Row],[Planned Value]],0)</f>
        <v>0.68591715976331358</v>
      </c>
      <c r="N29">
        <v>0</v>
      </c>
      <c r="O29">
        <v>7</v>
      </c>
      <c r="P29">
        <v>10</v>
      </c>
    </row>
    <row r="30" spans="1:16" hidden="1" x14ac:dyDescent="1">
      <c r="A30">
        <v>29</v>
      </c>
      <c r="B30" t="s">
        <v>45</v>
      </c>
      <c r="C30" s="3">
        <v>0.88</v>
      </c>
      <c r="D30">
        <v>441097</v>
      </c>
      <c r="E30">
        <v>407045</v>
      </c>
      <c r="F30" t="s">
        <v>15</v>
      </c>
      <c r="G30" s="2">
        <v>44571.458145081022</v>
      </c>
      <c r="H30" s="2">
        <v>46100.458145081022</v>
      </c>
      <c r="I30">
        <v>848</v>
      </c>
      <c r="J30">
        <f>Table1[[#This Row],[Budget]]*Table1[[#This Row],[Progress]]</f>
        <v>388165.36</v>
      </c>
      <c r="K30">
        <f>Table1[[#This Row],[Elapsed Days]]/(Table1[[#This Row],[End Date]]-Table1[[#This Row],[Start Date]])*Table1[[#This Row],[Budget]]</f>
        <v>244637.18508829299</v>
      </c>
      <c r="L30" s="1">
        <f>IFERROR(Table1[[#This Row],[Earned Value]]/Table1[[#This Row],[Expenses]],0)</f>
        <v>0.95361780638504334</v>
      </c>
      <c r="M30" s="1">
        <f>IFERROR(Table1[[#This Row],[Earned Value]]/Table1[[#This Row],[Planned Value]],0)</f>
        <v>1.5866981132075473</v>
      </c>
      <c r="N30">
        <v>0</v>
      </c>
      <c r="O30">
        <v>8</v>
      </c>
      <c r="P30">
        <v>10</v>
      </c>
    </row>
    <row r="31" spans="1:16" hidden="1" x14ac:dyDescent="1">
      <c r="A31">
        <v>30</v>
      </c>
      <c r="B31" t="s">
        <v>46</v>
      </c>
      <c r="C31" s="3">
        <v>0.48</v>
      </c>
      <c r="D31">
        <v>415139</v>
      </c>
      <c r="E31">
        <v>96740</v>
      </c>
      <c r="F31" t="s">
        <v>14</v>
      </c>
      <c r="G31" s="2">
        <v>44711.458145081022</v>
      </c>
      <c r="H31" s="2">
        <v>46036.458145081022</v>
      </c>
      <c r="I31">
        <v>708</v>
      </c>
      <c r="J31">
        <f>Table1[[#This Row],[Budget]]*Table1[[#This Row],[Progress]]</f>
        <v>199266.72</v>
      </c>
      <c r="K31">
        <f>Table1[[#This Row],[Elapsed Days]]/(Table1[[#This Row],[End Date]]-Table1[[#This Row],[Start Date]])*Table1[[#This Row],[Budget]]</f>
        <v>221825.21660377359</v>
      </c>
      <c r="L31" s="1">
        <f>IFERROR(Table1[[#This Row],[Earned Value]]/Table1[[#This Row],[Expenses]],0)</f>
        <v>2.0598172420922061</v>
      </c>
      <c r="M31">
        <f>IFERROR(Table1[[#This Row],[Earned Value]]/Table1[[#This Row],[Planned Value]],0)</f>
        <v>0.89830508474576265</v>
      </c>
      <c r="N31">
        <v>0</v>
      </c>
      <c r="O31">
        <v>6</v>
      </c>
      <c r="P31">
        <v>8</v>
      </c>
    </row>
    <row r="32" spans="1:16" x14ac:dyDescent="1">
      <c r="A32">
        <v>31</v>
      </c>
      <c r="B32" t="s">
        <v>47</v>
      </c>
      <c r="C32" s="3">
        <v>0.9</v>
      </c>
      <c r="D32">
        <v>271829</v>
      </c>
      <c r="E32">
        <v>257748</v>
      </c>
      <c r="F32" t="s">
        <v>16</v>
      </c>
      <c r="G32" s="2">
        <v>45167.458145081022</v>
      </c>
      <c r="H32" s="2">
        <v>45900.458145081022</v>
      </c>
      <c r="I32">
        <v>252</v>
      </c>
      <c r="J32">
        <f>Table1[[#This Row],[Budget]]*Table1[[#This Row],[Progress]]</f>
        <v>244646.1</v>
      </c>
      <c r="K32">
        <f>Table1[[#This Row],[Elapsed Days]]/(Table1[[#This Row],[End Date]]-Table1[[#This Row],[Start Date]])*Table1[[#This Row],[Budget]]</f>
        <v>93452.80763983629</v>
      </c>
      <c r="L32" s="1">
        <f>IFERROR(Table1[[#This Row],[Earned Value]]/Table1[[#This Row],[Expenses]],0)</f>
        <v>0.94916779179663857</v>
      </c>
      <c r="M32" s="1">
        <f>IFERROR(Table1[[#This Row],[Earned Value]]/Table1[[#This Row],[Planned Value]],0)</f>
        <v>2.6178571428571429</v>
      </c>
      <c r="N32">
        <v>0</v>
      </c>
      <c r="O32">
        <v>7</v>
      </c>
      <c r="P32">
        <v>9</v>
      </c>
    </row>
    <row r="33" spans="1:16" x14ac:dyDescent="1">
      <c r="A33">
        <v>32</v>
      </c>
      <c r="B33" t="s">
        <v>48</v>
      </c>
      <c r="C33" s="3">
        <v>0.57999999999999996</v>
      </c>
      <c r="D33">
        <v>371836</v>
      </c>
      <c r="E33">
        <v>250114</v>
      </c>
      <c r="F33" t="s">
        <v>16</v>
      </c>
      <c r="G33" s="2">
        <v>45324.458145081022</v>
      </c>
      <c r="H33" s="2">
        <v>45661.458145081022</v>
      </c>
      <c r="I33">
        <v>95</v>
      </c>
      <c r="J33">
        <f>Table1[[#This Row],[Budget]]*Table1[[#This Row],[Progress]]</f>
        <v>215664.87999999998</v>
      </c>
      <c r="K33">
        <f>Table1[[#This Row],[Elapsed Days]]/(Table1[[#This Row],[End Date]]-Table1[[#This Row],[Start Date]])*Table1[[#This Row],[Budget]]</f>
        <v>104820.23738872404</v>
      </c>
      <c r="L33" s="1">
        <f>IFERROR(Table1[[#This Row],[Earned Value]]/Table1[[#This Row],[Expenses]],0)</f>
        <v>0.86226632655509083</v>
      </c>
      <c r="M33" s="1">
        <f>IFERROR(Table1[[#This Row],[Earned Value]]/Table1[[#This Row],[Planned Value]],0)</f>
        <v>2.0574736842105259</v>
      </c>
      <c r="N33">
        <v>0</v>
      </c>
      <c r="O33">
        <v>10</v>
      </c>
      <c r="P33">
        <v>7</v>
      </c>
    </row>
    <row r="34" spans="1:16" hidden="1" x14ac:dyDescent="1">
      <c r="A34">
        <v>33</v>
      </c>
      <c r="B34" t="s">
        <v>49</v>
      </c>
      <c r="C34" s="3">
        <v>0.41</v>
      </c>
      <c r="D34">
        <v>538974</v>
      </c>
      <c r="E34">
        <v>175836</v>
      </c>
      <c r="F34" t="s">
        <v>15</v>
      </c>
      <c r="G34" s="2">
        <v>44614.458145081022</v>
      </c>
      <c r="H34" s="2">
        <v>46120.458145081022</v>
      </c>
      <c r="I34">
        <v>805</v>
      </c>
      <c r="J34">
        <f>Table1[[#This Row],[Budget]]*Table1[[#This Row],[Progress]]</f>
        <v>220979.34</v>
      </c>
      <c r="K34">
        <f>Table1[[#This Row],[Elapsed Days]]/(Table1[[#This Row],[End Date]]-Table1[[#This Row],[Start Date]])*Table1[[#This Row],[Budget]]</f>
        <v>288096.99203187251</v>
      </c>
      <c r="L34" s="1">
        <f>IFERROR(Table1[[#This Row],[Earned Value]]/Table1[[#This Row],[Expenses]],0)</f>
        <v>1.2567354807889168</v>
      </c>
      <c r="M34">
        <f>IFERROR(Table1[[#This Row],[Earned Value]]/Table1[[#This Row],[Planned Value]],0)</f>
        <v>0.76703105590062115</v>
      </c>
      <c r="N34">
        <v>0</v>
      </c>
      <c r="O34">
        <v>7</v>
      </c>
      <c r="P34">
        <v>8</v>
      </c>
    </row>
    <row r="35" spans="1:16" hidden="1" x14ac:dyDescent="1">
      <c r="A35">
        <v>34</v>
      </c>
      <c r="B35" t="s">
        <v>50</v>
      </c>
      <c r="C35" s="3">
        <v>0.91</v>
      </c>
      <c r="D35">
        <v>302283</v>
      </c>
      <c r="E35">
        <v>295548</v>
      </c>
      <c r="F35" t="s">
        <v>14</v>
      </c>
      <c r="G35" s="2">
        <v>44832.458145081022</v>
      </c>
      <c r="H35" s="2">
        <v>45541.458145081022</v>
      </c>
      <c r="I35">
        <v>587</v>
      </c>
      <c r="J35">
        <f>Table1[[#This Row],[Budget]]*Table1[[#This Row],[Progress]]</f>
        <v>275077.53000000003</v>
      </c>
      <c r="K35">
        <f>Table1[[#This Row],[Elapsed Days]]/(Table1[[#This Row],[End Date]]-Table1[[#This Row],[Start Date]])*Table1[[#This Row],[Budget]]</f>
        <v>250268.15373765869</v>
      </c>
      <c r="L35" s="1">
        <f>IFERROR(Table1[[#This Row],[Earned Value]]/Table1[[#This Row],[Expenses]],0)</f>
        <v>0.93073724065126484</v>
      </c>
      <c r="M35" s="1">
        <f>IFERROR(Table1[[#This Row],[Earned Value]]/Table1[[#This Row],[Planned Value]],0)</f>
        <v>1.0991311754684838</v>
      </c>
      <c r="N35">
        <v>1</v>
      </c>
      <c r="O35">
        <v>7</v>
      </c>
      <c r="P35">
        <v>10</v>
      </c>
    </row>
    <row r="36" spans="1:16" x14ac:dyDescent="1">
      <c r="A36">
        <v>35</v>
      </c>
      <c r="B36" t="s">
        <v>51</v>
      </c>
      <c r="C36" s="3">
        <v>0.59</v>
      </c>
      <c r="D36">
        <v>296769</v>
      </c>
      <c r="E36">
        <v>230658</v>
      </c>
      <c r="F36" t="s">
        <v>16</v>
      </c>
      <c r="G36" s="2">
        <v>44728.458145081022</v>
      </c>
      <c r="H36" s="2">
        <v>46258.458145081022</v>
      </c>
      <c r="I36">
        <v>691</v>
      </c>
      <c r="J36">
        <f>Table1[[#This Row],[Budget]]*Table1[[#This Row],[Progress]]</f>
        <v>175093.71</v>
      </c>
      <c r="K36">
        <f>Table1[[#This Row],[Elapsed Days]]/(Table1[[#This Row],[End Date]]-Table1[[#This Row],[Start Date]])*Table1[[#This Row],[Budget]]</f>
        <v>134030.96666666667</v>
      </c>
      <c r="L36" s="1">
        <f>IFERROR(Table1[[#This Row],[Earned Value]]/Table1[[#This Row],[Expenses]],0)</f>
        <v>0.75910529875399935</v>
      </c>
      <c r="M36">
        <f>IFERROR(Table1[[#This Row],[Earned Value]]/Table1[[#This Row],[Planned Value]],0)</f>
        <v>1.3063675832127351</v>
      </c>
      <c r="N36">
        <v>0</v>
      </c>
      <c r="O36">
        <v>6</v>
      </c>
      <c r="P36">
        <v>6</v>
      </c>
    </row>
    <row r="37" spans="1:16" hidden="1" x14ac:dyDescent="1">
      <c r="A37">
        <v>36</v>
      </c>
      <c r="B37" t="s">
        <v>52</v>
      </c>
      <c r="C37" s="3">
        <v>0.79</v>
      </c>
      <c r="D37">
        <v>661353</v>
      </c>
      <c r="E37">
        <v>548683</v>
      </c>
      <c r="F37" t="s">
        <v>15</v>
      </c>
      <c r="G37" s="2">
        <v>44853.458145081022</v>
      </c>
      <c r="H37" s="2">
        <v>45925.458145081022</v>
      </c>
      <c r="I37">
        <v>566</v>
      </c>
      <c r="J37">
        <f>Table1[[#This Row],[Budget]]*Table1[[#This Row],[Progress]]</f>
        <v>522468.87</v>
      </c>
      <c r="K37">
        <f>Table1[[#This Row],[Elapsed Days]]/(Table1[[#This Row],[End Date]]-Table1[[#This Row],[Start Date]])*Table1[[#This Row],[Budget]]</f>
        <v>349184.51305970154</v>
      </c>
      <c r="L37" s="1">
        <f>IFERROR(Table1[[#This Row],[Earned Value]]/Table1[[#This Row],[Expenses]],0)</f>
        <v>0.95222354255553754</v>
      </c>
      <c r="M37" s="1">
        <f>IFERROR(Table1[[#This Row],[Earned Value]]/Table1[[#This Row],[Planned Value]],0)</f>
        <v>1.4962544169611305</v>
      </c>
      <c r="N37">
        <v>0</v>
      </c>
      <c r="O37">
        <v>9</v>
      </c>
      <c r="P37">
        <v>10</v>
      </c>
    </row>
    <row r="38" spans="1:16" x14ac:dyDescent="1">
      <c r="A38">
        <v>37</v>
      </c>
      <c r="B38" t="s">
        <v>53</v>
      </c>
      <c r="C38" s="3">
        <v>0.14000000000000001</v>
      </c>
      <c r="D38">
        <v>323165</v>
      </c>
      <c r="E38">
        <v>25025</v>
      </c>
      <c r="F38" t="s">
        <v>16</v>
      </c>
      <c r="G38" s="2">
        <v>44836.458145081022</v>
      </c>
      <c r="H38" s="2">
        <v>45870.458145081022</v>
      </c>
      <c r="I38">
        <v>583</v>
      </c>
      <c r="J38">
        <f>Table1[[#This Row],[Budget]]*Table1[[#This Row],[Progress]]</f>
        <v>45243.100000000006</v>
      </c>
      <c r="K38">
        <f>Table1[[#This Row],[Elapsed Days]]/(Table1[[#This Row],[End Date]]-Table1[[#This Row],[Start Date]])*Table1[[#This Row],[Budget]]</f>
        <v>182210.05319148937</v>
      </c>
      <c r="L38" s="1">
        <f>IFERROR(Table1[[#This Row],[Earned Value]]/Table1[[#This Row],[Expenses]],0)</f>
        <v>1.8079160839160842</v>
      </c>
      <c r="M38" s="1">
        <f>IFERROR(Table1[[#This Row],[Earned Value]]/Table1[[#This Row],[Planned Value]],0)</f>
        <v>0.24830188679245285</v>
      </c>
      <c r="N38">
        <v>0</v>
      </c>
      <c r="O38">
        <v>7</v>
      </c>
      <c r="P38">
        <v>9</v>
      </c>
    </row>
    <row r="39" spans="1:16" x14ac:dyDescent="1">
      <c r="A39">
        <v>38</v>
      </c>
      <c r="B39" t="s">
        <v>54</v>
      </c>
      <c r="C39" s="3">
        <v>0.61</v>
      </c>
      <c r="D39">
        <v>723587</v>
      </c>
      <c r="E39">
        <v>403583</v>
      </c>
      <c r="F39" t="s">
        <v>16</v>
      </c>
      <c r="G39" s="2">
        <v>44457.458145081022</v>
      </c>
      <c r="H39" s="2">
        <v>45992.458145081022</v>
      </c>
      <c r="I39">
        <v>962</v>
      </c>
      <c r="J39">
        <f>Table1[[#This Row],[Budget]]*Table1[[#This Row],[Progress]]</f>
        <v>441388.07</v>
      </c>
      <c r="K39">
        <f>Table1[[#This Row],[Elapsed Days]]/(Table1[[#This Row],[End Date]]-Table1[[#This Row],[Start Date]])*Table1[[#This Row],[Budget]]</f>
        <v>453479.27947882737</v>
      </c>
      <c r="L39" s="1">
        <f>IFERROR(Table1[[#This Row],[Earned Value]]/Table1[[#This Row],[Expenses]],0)</f>
        <v>1.0936735937836828</v>
      </c>
      <c r="M39">
        <f>IFERROR(Table1[[#This Row],[Earned Value]]/Table1[[#This Row],[Planned Value]],0)</f>
        <v>0.97333679833679831</v>
      </c>
      <c r="N39">
        <v>1</v>
      </c>
      <c r="O39">
        <v>8</v>
      </c>
      <c r="P39">
        <v>10</v>
      </c>
    </row>
    <row r="40" spans="1:16" hidden="1" x14ac:dyDescent="1">
      <c r="A40">
        <v>39</v>
      </c>
      <c r="B40" t="s">
        <v>55</v>
      </c>
      <c r="C40" s="3">
        <v>0.61</v>
      </c>
      <c r="D40">
        <v>635822</v>
      </c>
      <c r="E40">
        <v>388680</v>
      </c>
      <c r="F40" t="s">
        <v>14</v>
      </c>
      <c r="G40" s="2">
        <v>44764.458145081022</v>
      </c>
      <c r="H40" s="2">
        <v>45696.458145081022</v>
      </c>
      <c r="I40">
        <v>655</v>
      </c>
      <c r="J40">
        <f>Table1[[#This Row],[Budget]]*Table1[[#This Row],[Progress]]</f>
        <v>387851.42</v>
      </c>
      <c r="K40">
        <f>Table1[[#This Row],[Elapsed Days]]/(Table1[[#This Row],[End Date]]-Table1[[#This Row],[Start Date]])*Table1[[#This Row],[Budget]]</f>
        <v>446849.15236051503</v>
      </c>
      <c r="L40" s="1">
        <f>IFERROR(Table1[[#This Row],[Earned Value]]/Table1[[#This Row],[Expenses]],0)</f>
        <v>0.99786822064423175</v>
      </c>
      <c r="M40">
        <f>IFERROR(Table1[[#This Row],[Earned Value]]/Table1[[#This Row],[Planned Value]],0)</f>
        <v>0.86796946564885491</v>
      </c>
      <c r="N40">
        <v>0</v>
      </c>
      <c r="O40">
        <v>9</v>
      </c>
      <c r="P40">
        <v>6</v>
      </c>
    </row>
    <row r="41" spans="1:16" x14ac:dyDescent="1">
      <c r="A41">
        <v>40</v>
      </c>
      <c r="B41" t="s">
        <v>56</v>
      </c>
      <c r="C41" s="3">
        <v>0.46</v>
      </c>
      <c r="D41">
        <v>587879</v>
      </c>
      <c r="E41">
        <v>292633</v>
      </c>
      <c r="F41" t="s">
        <v>16</v>
      </c>
      <c r="G41" s="2">
        <v>44614.458145081022</v>
      </c>
      <c r="H41" s="2">
        <v>45938.458145081022</v>
      </c>
      <c r="I41">
        <v>805</v>
      </c>
      <c r="J41">
        <f>Table1[[#This Row],[Budget]]*Table1[[#This Row],[Progress]]</f>
        <v>270424.34000000003</v>
      </c>
      <c r="K41">
        <f>Table1[[#This Row],[Elapsed Days]]/(Table1[[#This Row],[End Date]]-Table1[[#This Row],[Start Date]])*Table1[[#This Row],[Budget]]</f>
        <v>357433.98413897277</v>
      </c>
      <c r="L41" s="1">
        <f>IFERROR(Table1[[#This Row],[Earned Value]]/Table1[[#This Row],[Expenses]],0)</f>
        <v>0.92410746566518476</v>
      </c>
      <c r="M41">
        <f>IFERROR(Table1[[#This Row],[Earned Value]]/Table1[[#This Row],[Planned Value]],0)</f>
        <v>0.75657142857142878</v>
      </c>
      <c r="N41">
        <v>0</v>
      </c>
      <c r="O41">
        <v>10</v>
      </c>
      <c r="P41">
        <v>9</v>
      </c>
    </row>
    <row r="42" spans="1:16" hidden="1" x14ac:dyDescent="1">
      <c r="A42">
        <v>41</v>
      </c>
      <c r="B42" t="s">
        <v>57</v>
      </c>
      <c r="C42" s="3">
        <v>0.61</v>
      </c>
      <c r="D42">
        <v>664685</v>
      </c>
      <c r="E42">
        <v>409634</v>
      </c>
      <c r="F42" t="s">
        <v>14</v>
      </c>
      <c r="G42" s="2">
        <v>45382.458145081022</v>
      </c>
      <c r="H42" s="2">
        <v>46235.458145081022</v>
      </c>
      <c r="I42">
        <v>37</v>
      </c>
      <c r="J42">
        <f>Table1[[#This Row],[Budget]]*Table1[[#This Row],[Progress]]</f>
        <v>405457.85</v>
      </c>
      <c r="K42">
        <f>Table1[[#This Row],[Elapsed Days]]/(Table1[[#This Row],[End Date]]-Table1[[#This Row],[Start Date]])*Table1[[#This Row],[Budget]]</f>
        <v>28831.588511137161</v>
      </c>
      <c r="L42" s="1">
        <f>IFERROR(Table1[[#This Row],[Earned Value]]/Table1[[#This Row],[Expenses]],0)</f>
        <v>0.98980516753980374</v>
      </c>
      <c r="M42" s="1">
        <f>IFERROR(Table1[[#This Row],[Earned Value]]/Table1[[#This Row],[Planned Value]],0)</f>
        <v>14.062972972972974</v>
      </c>
      <c r="N42">
        <v>1</v>
      </c>
      <c r="O42">
        <v>6</v>
      </c>
      <c r="P42">
        <v>10</v>
      </c>
    </row>
    <row r="43" spans="1:16" x14ac:dyDescent="1">
      <c r="A43">
        <v>42</v>
      </c>
      <c r="B43" t="s">
        <v>58</v>
      </c>
      <c r="C43" s="3">
        <v>0.5</v>
      </c>
      <c r="D43">
        <v>882038</v>
      </c>
      <c r="E43">
        <v>485262</v>
      </c>
      <c r="F43" t="s">
        <v>16</v>
      </c>
      <c r="G43" s="2">
        <v>44790.458145081022</v>
      </c>
      <c r="H43" s="2">
        <v>45814.458145081022</v>
      </c>
      <c r="I43">
        <v>629</v>
      </c>
      <c r="J43">
        <f>Table1[[#This Row],[Budget]]*Table1[[#This Row],[Progress]]</f>
        <v>441019</v>
      </c>
      <c r="K43">
        <f>Table1[[#This Row],[Elapsed Days]]/(Table1[[#This Row],[End Date]]-Table1[[#This Row],[Start Date]])*Table1[[#This Row],[Budget]]</f>
        <v>541798.732421875</v>
      </c>
      <c r="L43" s="1">
        <f>IFERROR(Table1[[#This Row],[Earned Value]]/Table1[[#This Row],[Expenses]],0)</f>
        <v>0.9088265720373736</v>
      </c>
      <c r="M43">
        <f>IFERROR(Table1[[#This Row],[Earned Value]]/Table1[[#This Row],[Planned Value]],0)</f>
        <v>0.81399046104928463</v>
      </c>
      <c r="N43">
        <v>0</v>
      </c>
      <c r="O43">
        <v>10</v>
      </c>
      <c r="P43">
        <v>9</v>
      </c>
    </row>
    <row r="44" spans="1:16" hidden="1" x14ac:dyDescent="1">
      <c r="A44">
        <v>43</v>
      </c>
      <c r="B44" t="s">
        <v>59</v>
      </c>
      <c r="C44" s="3">
        <v>0.54</v>
      </c>
      <c r="D44">
        <v>453531</v>
      </c>
      <c r="E44">
        <v>238242</v>
      </c>
      <c r="F44" t="s">
        <v>15</v>
      </c>
      <c r="G44" s="2">
        <v>44854.458145081022</v>
      </c>
      <c r="H44" s="2">
        <v>45815.458145138888</v>
      </c>
      <c r="I44">
        <v>565</v>
      </c>
      <c r="J44">
        <f>Table1[[#This Row],[Budget]]*Table1[[#This Row],[Progress]]</f>
        <v>244906.74000000002</v>
      </c>
      <c r="K44">
        <f>Table1[[#This Row],[Elapsed Days]]/(Table1[[#This Row],[End Date]]-Table1[[#This Row],[Start Date]])*Table1[[#This Row],[Budget]]</f>
        <v>266644.13630028145</v>
      </c>
      <c r="L44" s="1">
        <f>IFERROR(Table1[[#This Row],[Earned Value]]/Table1[[#This Row],[Expenses]],0)</f>
        <v>1.0279746644168535</v>
      </c>
      <c r="M44">
        <f>IFERROR(Table1[[#This Row],[Earned Value]]/Table1[[#This Row],[Planned Value]],0)</f>
        <v>0.91847787616150001</v>
      </c>
      <c r="N44">
        <v>0</v>
      </c>
      <c r="O44">
        <v>9</v>
      </c>
      <c r="P44">
        <v>7</v>
      </c>
    </row>
    <row r="45" spans="1:16" x14ac:dyDescent="1">
      <c r="A45">
        <v>44</v>
      </c>
      <c r="B45" t="s">
        <v>60</v>
      </c>
      <c r="C45" s="3">
        <v>0.63</v>
      </c>
      <c r="D45">
        <v>363160</v>
      </c>
      <c r="E45">
        <v>235350</v>
      </c>
      <c r="F45" t="s">
        <v>16</v>
      </c>
      <c r="G45" s="2">
        <v>45070.458145081022</v>
      </c>
      <c r="H45" s="2">
        <v>45541.458145138888</v>
      </c>
      <c r="I45">
        <v>349</v>
      </c>
      <c r="J45">
        <f>Table1[[#This Row],[Budget]]*Table1[[#This Row],[Progress]]</f>
        <v>228790.8</v>
      </c>
      <c r="K45">
        <f>Table1[[#This Row],[Elapsed Days]]/(Table1[[#This Row],[End Date]]-Table1[[#This Row],[Start Date]])*Table1[[#This Row],[Budget]]</f>
        <v>269093.07852320326</v>
      </c>
      <c r="L45" s="1">
        <f>IFERROR(Table1[[#This Row],[Earned Value]]/Table1[[#This Row],[Expenses]],0)</f>
        <v>0.97213001912045882</v>
      </c>
      <c r="M45" s="1">
        <f>IFERROR(Table1[[#This Row],[Earned Value]]/Table1[[#This Row],[Planned Value]],0)</f>
        <v>0.85022922646548815</v>
      </c>
      <c r="N45">
        <v>0</v>
      </c>
      <c r="O45">
        <v>9</v>
      </c>
      <c r="P45">
        <v>7</v>
      </c>
    </row>
    <row r="46" spans="1:16" hidden="1" x14ac:dyDescent="1">
      <c r="A46">
        <v>45</v>
      </c>
      <c r="B46" t="s">
        <v>61</v>
      </c>
      <c r="C46" s="3">
        <v>0.02</v>
      </c>
      <c r="D46">
        <v>679879</v>
      </c>
      <c r="E46">
        <v>79193</v>
      </c>
      <c r="F46" t="s">
        <v>14</v>
      </c>
      <c r="G46" s="2">
        <v>44612.458145081022</v>
      </c>
      <c r="H46" s="2">
        <v>46041.458145138888</v>
      </c>
      <c r="I46">
        <v>807</v>
      </c>
      <c r="J46">
        <f>Table1[[#This Row],[Budget]]*Table1[[#This Row],[Progress]]</f>
        <v>13597.58</v>
      </c>
      <c r="K46">
        <f>Table1[[#This Row],[Elapsed Days]]/(Table1[[#This Row],[End Date]]-Table1[[#This Row],[Start Date]])*Table1[[#This Row],[Budget]]</f>
        <v>383948.46254568407</v>
      </c>
      <c r="L46" s="1">
        <f>IFERROR(Table1[[#This Row],[Earned Value]]/Table1[[#This Row],[Expenses]],0)</f>
        <v>0.17170179182503503</v>
      </c>
      <c r="M46">
        <f>IFERROR(Table1[[#This Row],[Earned Value]]/Table1[[#This Row],[Planned Value]],0)</f>
        <v>3.5415117721384531E-2</v>
      </c>
      <c r="N46">
        <v>0</v>
      </c>
      <c r="O46">
        <v>9</v>
      </c>
      <c r="P46">
        <v>10</v>
      </c>
    </row>
    <row r="47" spans="1:16" x14ac:dyDescent="1">
      <c r="A47">
        <v>46</v>
      </c>
      <c r="B47" t="s">
        <v>62</v>
      </c>
      <c r="C47" s="3">
        <v>1</v>
      </c>
      <c r="D47">
        <v>320884</v>
      </c>
      <c r="E47">
        <v>286715</v>
      </c>
      <c r="F47" t="s">
        <v>16</v>
      </c>
      <c r="G47" s="2">
        <v>44452.458145081022</v>
      </c>
      <c r="H47" s="2">
        <v>46053.458145138888</v>
      </c>
      <c r="I47">
        <v>967</v>
      </c>
      <c r="J47">
        <f>Table1[[#This Row],[Budget]]*Table1[[#This Row],[Progress]]</f>
        <v>320884</v>
      </c>
      <c r="K47">
        <f>Table1[[#This Row],[Elapsed Days]]/(Table1[[#This Row],[End Date]]-Table1[[#This Row],[Start Date]])*Table1[[#This Row],[Budget]]</f>
        <v>193813.13428406298</v>
      </c>
      <c r="L47" s="1">
        <f>IFERROR(Table1[[#This Row],[Earned Value]]/Table1[[#This Row],[Expenses]],0)</f>
        <v>1.1191740927401774</v>
      </c>
      <c r="M47" s="1">
        <f>IFERROR(Table1[[#This Row],[Earned Value]]/Table1[[#This Row],[Planned Value]],0)</f>
        <v>1.6556359876503266</v>
      </c>
      <c r="N47">
        <v>0</v>
      </c>
      <c r="O47">
        <v>10</v>
      </c>
      <c r="P47">
        <v>9</v>
      </c>
    </row>
    <row r="48" spans="1:16" hidden="1" x14ac:dyDescent="1">
      <c r="A48">
        <v>47</v>
      </c>
      <c r="B48" t="s">
        <v>63</v>
      </c>
      <c r="C48" s="3">
        <v>0.5</v>
      </c>
      <c r="D48">
        <v>123247</v>
      </c>
      <c r="E48">
        <v>62963</v>
      </c>
      <c r="F48" t="s">
        <v>15</v>
      </c>
      <c r="G48" s="2">
        <v>45079.458145081022</v>
      </c>
      <c r="H48" s="2">
        <v>46380.458145138888</v>
      </c>
      <c r="I48">
        <v>340</v>
      </c>
      <c r="J48">
        <f>Table1[[#This Row],[Budget]]*Table1[[#This Row],[Progress]]</f>
        <v>61623.5</v>
      </c>
      <c r="K48">
        <f>Table1[[#This Row],[Elapsed Days]]/(Table1[[#This Row],[End Date]]-Table1[[#This Row],[Start Date]])*Table1[[#This Row],[Budget]]</f>
        <v>32209.054571972483</v>
      </c>
      <c r="L48" s="1">
        <f>IFERROR(Table1[[#This Row],[Earned Value]]/Table1[[#This Row],[Expenses]],0)</f>
        <v>0.97872560074964665</v>
      </c>
      <c r="M48" s="1">
        <f>IFERROR(Table1[[#This Row],[Earned Value]]/Table1[[#This Row],[Planned Value]],0)</f>
        <v>1.9132352942027437</v>
      </c>
      <c r="N48">
        <v>0</v>
      </c>
      <c r="O48">
        <v>9</v>
      </c>
      <c r="P48">
        <v>6</v>
      </c>
    </row>
    <row r="49" spans="1:16" x14ac:dyDescent="1">
      <c r="A49">
        <v>48</v>
      </c>
      <c r="B49" t="s">
        <v>64</v>
      </c>
      <c r="C49" s="3">
        <v>0.06</v>
      </c>
      <c r="D49">
        <v>124300</v>
      </c>
      <c r="E49">
        <v>8773</v>
      </c>
      <c r="F49" t="s">
        <v>16</v>
      </c>
      <c r="G49" s="2">
        <v>44770.458145081022</v>
      </c>
      <c r="H49" s="2">
        <v>45509.458145138888</v>
      </c>
      <c r="I49">
        <v>649</v>
      </c>
      <c r="J49">
        <f>Table1[[#This Row],[Budget]]*Table1[[#This Row],[Progress]]</f>
        <v>7458</v>
      </c>
      <c r="K49">
        <f>Table1[[#This Row],[Elapsed Days]]/(Table1[[#This Row],[End Date]]-Table1[[#This Row],[Start Date]])*Table1[[#This Row],[Budget]]</f>
        <v>109161.97563421281</v>
      </c>
      <c r="L49" s="1">
        <f>IFERROR(Table1[[#This Row],[Earned Value]]/Table1[[#This Row],[Expenses]],0)</f>
        <v>0.85010828678901174</v>
      </c>
      <c r="M49">
        <f>IFERROR(Table1[[#This Row],[Earned Value]]/Table1[[#This Row],[Planned Value]],0)</f>
        <v>6.8320493071605454E-2</v>
      </c>
      <c r="N49">
        <v>0</v>
      </c>
      <c r="O49">
        <v>10</v>
      </c>
      <c r="P49">
        <v>10</v>
      </c>
    </row>
    <row r="50" spans="1:16" x14ac:dyDescent="1">
      <c r="A50">
        <v>49</v>
      </c>
      <c r="B50" t="s">
        <v>65</v>
      </c>
      <c r="C50" s="3">
        <v>0.2</v>
      </c>
      <c r="D50">
        <v>567281</v>
      </c>
      <c r="E50">
        <v>165684</v>
      </c>
      <c r="F50" t="s">
        <v>16</v>
      </c>
      <c r="G50" s="2">
        <v>44904.458145081022</v>
      </c>
      <c r="H50" s="2">
        <v>46127.458145138888</v>
      </c>
      <c r="I50">
        <v>515</v>
      </c>
      <c r="J50">
        <f>Table1[[#This Row],[Budget]]*Table1[[#This Row],[Progress]]</f>
        <v>113456.20000000001</v>
      </c>
      <c r="K50">
        <f>Table1[[#This Row],[Elapsed Days]]/(Table1[[#This Row],[End Date]]-Table1[[#This Row],[Start Date]])*Table1[[#This Row],[Budget]]</f>
        <v>238879.57071641623</v>
      </c>
      <c r="L50" s="1">
        <f>IFERROR(Table1[[#This Row],[Earned Value]]/Table1[[#This Row],[Expenses]],0)</f>
        <v>0.68477463122570681</v>
      </c>
      <c r="M50" s="1">
        <f>IFERROR(Table1[[#This Row],[Earned Value]]/Table1[[#This Row],[Planned Value]],0)</f>
        <v>0.47495145633315178</v>
      </c>
      <c r="N50">
        <v>1</v>
      </c>
      <c r="O50">
        <v>9</v>
      </c>
      <c r="P50">
        <v>7</v>
      </c>
    </row>
    <row r="51" spans="1:16" hidden="1" x14ac:dyDescent="1">
      <c r="A51">
        <v>50</v>
      </c>
      <c r="B51" t="s">
        <v>66</v>
      </c>
      <c r="C51" s="3">
        <v>0.72</v>
      </c>
      <c r="D51">
        <v>707086</v>
      </c>
      <c r="E51">
        <v>493071</v>
      </c>
      <c r="F51" t="s">
        <v>15</v>
      </c>
      <c r="G51" s="2">
        <v>45062.458145081022</v>
      </c>
      <c r="H51" s="2">
        <v>45541.458145138888</v>
      </c>
      <c r="I51">
        <v>357</v>
      </c>
      <c r="J51">
        <f>Table1[[#This Row],[Budget]]*Table1[[#This Row],[Progress]]</f>
        <v>509101.92</v>
      </c>
      <c r="K51">
        <f>Table1[[#This Row],[Elapsed Days]]/(Table1[[#This Row],[End Date]]-Table1[[#This Row],[Start Date]])*Table1[[#This Row],[Budget]]</f>
        <v>526993.11475888337</v>
      </c>
      <c r="L51" s="1">
        <f>IFERROR(Table1[[#This Row],[Earned Value]]/Table1[[#This Row],[Expenses]],0)</f>
        <v>1.032512396794782</v>
      </c>
      <c r="M51" s="1">
        <f>IFERROR(Table1[[#This Row],[Earned Value]]/Table1[[#This Row],[Planned Value]],0)</f>
        <v>0.96605042028477128</v>
      </c>
      <c r="N51">
        <v>0</v>
      </c>
      <c r="O51">
        <v>8</v>
      </c>
      <c r="P51">
        <v>7</v>
      </c>
    </row>
    <row r="52" spans="1:16" x14ac:dyDescent="1">
      <c r="A52" t="s">
        <v>67</v>
      </c>
      <c r="C52" s="4"/>
      <c r="L52" s="1">
        <f>SUBTOTAL(101,Table1[CPI])</f>
        <v>0.9206663601224977</v>
      </c>
      <c r="M52" s="1">
        <f>SUBTOTAL(101,Table1[SPI])</f>
        <v>1.1105518739638902</v>
      </c>
      <c r="N52">
        <f>SUBTOTAL(109,Table1[Safety Incidents])</f>
        <v>3</v>
      </c>
      <c r="O52">
        <f>SUBTOTAL(101,Table1[Quality Score])</f>
        <v>8.1428571428571423</v>
      </c>
      <c r="P52">
        <f>SUBTOTAL(101,Table1[Stakeholder Satisfaction])</f>
        <v>8.0476190476190474</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12"/>
  <sheetViews>
    <sheetView showGridLines="0" showRowColHeaders="0" workbookViewId="0">
      <selection activeCell="B2" sqref="B2:C2"/>
    </sheetView>
  </sheetViews>
  <sheetFormatPr defaultRowHeight="31.9" x14ac:dyDescent="1"/>
  <cols>
    <col min="1" max="1" width="2.1875" customWidth="1"/>
    <col min="4" max="4" width="2.15625" customWidth="1"/>
    <col min="7" max="7" width="2.5" customWidth="1"/>
  </cols>
  <sheetData>
    <row r="2" spans="2:9" ht="49.5" customHeight="1" x14ac:dyDescent="1">
      <c r="B2" s="5" t="s">
        <v>68</v>
      </c>
      <c r="C2" s="5"/>
      <c r="E2" s="8" t="s">
        <v>69</v>
      </c>
      <c r="F2" s="8"/>
      <c r="H2" s="8" t="s">
        <v>70</v>
      </c>
      <c r="I2" s="8"/>
    </row>
    <row r="3" spans="2:9" x14ac:dyDescent="1">
      <c r="B3" s="7">
        <f>Complete!L52</f>
        <v>0.9206663601224977</v>
      </c>
      <c r="C3" s="7"/>
      <c r="E3" s="7">
        <f>Complete!M52</f>
        <v>1.1105518739638902</v>
      </c>
      <c r="F3" s="7"/>
      <c r="H3" s="9">
        <f>Complete!N52</f>
        <v>3</v>
      </c>
      <c r="I3" s="9"/>
    </row>
    <row r="4" spans="2:9" x14ac:dyDescent="1">
      <c r="B4" s="7"/>
      <c r="C4" s="7"/>
      <c r="E4" s="7"/>
      <c r="F4" s="7"/>
      <c r="H4" s="9"/>
      <c r="I4" s="9"/>
    </row>
    <row r="5" spans="2:9" x14ac:dyDescent="1">
      <c r="B5" s="7"/>
      <c r="C5" s="7"/>
      <c r="E5" s="7"/>
      <c r="F5" s="7"/>
      <c r="H5" s="9"/>
      <c r="I5" s="9"/>
    </row>
    <row r="6" spans="2:9" x14ac:dyDescent="1">
      <c r="B6" s="7"/>
      <c r="C6" s="7"/>
      <c r="E6" s="7"/>
      <c r="F6" s="7"/>
      <c r="H6" s="9"/>
      <c r="I6" s="9"/>
    </row>
    <row r="7" spans="2:9" ht="26.75" customHeight="1" x14ac:dyDescent="1"/>
    <row r="8" spans="2:9" x14ac:dyDescent="1">
      <c r="B8" s="5" t="s">
        <v>12</v>
      </c>
      <c r="C8" s="5"/>
      <c r="E8" s="5" t="s">
        <v>13</v>
      </c>
      <c r="F8" s="5"/>
    </row>
    <row r="9" spans="2:9" x14ac:dyDescent="1">
      <c r="B9" s="6">
        <f>Complete!O52</f>
        <v>8.1428571428571423</v>
      </c>
      <c r="C9" s="6"/>
      <c r="E9" s="6">
        <f>Complete!P52</f>
        <v>8.0476190476190474</v>
      </c>
      <c r="F9" s="6"/>
    </row>
    <row r="10" spans="2:9" ht="32" customHeight="1" x14ac:dyDescent="1">
      <c r="B10" s="6"/>
      <c r="C10" s="6"/>
      <c r="E10" s="6"/>
      <c r="F10" s="6"/>
    </row>
    <row r="11" spans="2:9" ht="32" customHeight="1" x14ac:dyDescent="1">
      <c r="B11" s="6"/>
      <c r="C11" s="6"/>
      <c r="E11" s="6"/>
      <c r="F11" s="6"/>
    </row>
    <row r="12" spans="2:9" ht="32" customHeight="1" x14ac:dyDescent="1">
      <c r="B12" s="6"/>
      <c r="C12" s="6"/>
      <c r="E12" s="6"/>
      <c r="F12" s="6"/>
    </row>
  </sheetData>
  <mergeCells count="10">
    <mergeCell ref="B2:C2"/>
    <mergeCell ref="E2:F2"/>
    <mergeCell ref="E3:F6"/>
    <mergeCell ref="H2:I2"/>
    <mergeCell ref="H3:I6"/>
    <mergeCell ref="B8:C8"/>
    <mergeCell ref="E8:F8"/>
    <mergeCell ref="B9:C12"/>
    <mergeCell ref="E9:F12"/>
    <mergeCell ref="B3:C6"/>
  </mergeCells>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Start</vt:lpstr>
      <vt:lpstr>Complete</vt:lpstr>
      <vt:lpstr>KPI Dashboard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Jordan Goldmeier</dc:creator>
  <cp:lastModifiedBy>Copilot</cp:lastModifiedBy>
  <dcterms:created xsi:type="dcterms:W3CDTF">2024-05-07T11:22:04Z</dcterms:created>
  <dcterms:modified xsi:type="dcterms:W3CDTF">2024-07-22T20:52:28Z</dcterms:modified>
</cp:coreProperties>
</file>