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200 - Courses\10 - LiL Excel for Project MGMT Course\"/>
    </mc:Choice>
  </mc:AlternateContent>
  <xr:revisionPtr revIDLastSave="0" documentId="13_ncr:1_{E713E5EA-8ABB-4E0C-A3DE-D58354AC3FA3}" xr6:coauthVersionLast="47" xr6:coauthVersionMax="47" xr10:uidLastSave="{00000000-0000-0000-0000-000000000000}"/>
  <bookViews>
    <workbookView xWindow="-98" yWindow="-98" windowWidth="28996" windowHeight="17475" xr2:uid="{887633FE-52CA-45B2-AA5B-07CCF0BAB4BD}"/>
  </bookViews>
  <sheets>
    <sheet name="Start" sheetId="1" r:id="rId1"/>
    <sheet name="Comple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K6" i="2"/>
  <c r="N4" i="2"/>
  <c r="N5" i="2"/>
  <c r="M9" i="2"/>
  <c r="M31" i="2"/>
  <c r="M39" i="2"/>
  <c r="M49" i="2"/>
  <c r="L27" i="2"/>
  <c r="L43" i="2"/>
  <c r="K2" i="2"/>
  <c r="K3" i="2"/>
  <c r="K4" i="2"/>
  <c r="K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J2" i="2"/>
  <c r="L2" i="2" s="1"/>
  <c r="J3" i="2"/>
  <c r="M3" i="2" s="1"/>
  <c r="J4" i="2"/>
  <c r="L4" i="2" s="1"/>
  <c r="J5" i="2"/>
  <c r="L5" i="2" s="1"/>
  <c r="J6" i="2"/>
  <c r="L6" i="2" s="1"/>
  <c r="J7" i="2"/>
  <c r="M7" i="2" s="1"/>
  <c r="J8" i="2"/>
  <c r="M8" i="2" s="1"/>
  <c r="J9" i="2"/>
  <c r="N9" i="2" s="1"/>
  <c r="J10" i="2"/>
  <c r="J11" i="2"/>
  <c r="M11" i="2" s="1"/>
  <c r="J12" i="2"/>
  <c r="L12" i="2" s="1"/>
  <c r="J13" i="2"/>
  <c r="L13" i="2" s="1"/>
  <c r="J14" i="2"/>
  <c r="L14" i="2" s="1"/>
  <c r="J15" i="2"/>
  <c r="N15" i="2" s="1"/>
  <c r="J16" i="2"/>
  <c r="N16" i="2" s="1"/>
  <c r="J17" i="2"/>
  <c r="N17" i="2" s="1"/>
  <c r="J18" i="2"/>
  <c r="J19" i="2"/>
  <c r="M19" i="2" s="1"/>
  <c r="J20" i="2"/>
  <c r="L20" i="2" s="1"/>
  <c r="J21" i="2"/>
  <c r="L21" i="2" s="1"/>
  <c r="J22" i="2"/>
  <c r="L22" i="2" s="1"/>
  <c r="J23" i="2"/>
  <c r="M23" i="2" s="1"/>
  <c r="J24" i="2"/>
  <c r="M24" i="2" s="1"/>
  <c r="J25" i="2"/>
  <c r="N25" i="2" s="1"/>
  <c r="J26" i="2"/>
  <c r="J27" i="2"/>
  <c r="M27" i="2" s="1"/>
  <c r="J28" i="2"/>
  <c r="L28" i="2" s="1"/>
  <c r="J29" i="2"/>
  <c r="L29" i="2" s="1"/>
  <c r="J30" i="2"/>
  <c r="L30" i="2" s="1"/>
  <c r="J31" i="2"/>
  <c r="N31" i="2" s="1"/>
  <c r="J32" i="2"/>
  <c r="M32" i="2" s="1"/>
  <c r="J33" i="2"/>
  <c r="N33" i="2" s="1"/>
  <c r="J34" i="2"/>
  <c r="J35" i="2"/>
  <c r="M35" i="2" s="1"/>
  <c r="J36" i="2"/>
  <c r="L36" i="2" s="1"/>
  <c r="J37" i="2"/>
  <c r="L37" i="2" s="1"/>
  <c r="J38" i="2"/>
  <c r="L38" i="2" s="1"/>
  <c r="J39" i="2"/>
  <c r="N39" i="2" s="1"/>
  <c r="J40" i="2"/>
  <c r="M40" i="2" s="1"/>
  <c r="J41" i="2"/>
  <c r="N41" i="2" s="1"/>
  <c r="J42" i="2"/>
  <c r="J43" i="2"/>
  <c r="M43" i="2" s="1"/>
  <c r="J44" i="2"/>
  <c r="L44" i="2" s="1"/>
  <c r="J45" i="2"/>
  <c r="L45" i="2" s="1"/>
  <c r="J46" i="2"/>
  <c r="L46" i="2" s="1"/>
  <c r="J47" i="2"/>
  <c r="M47" i="2" s="1"/>
  <c r="J48" i="2"/>
  <c r="M48" i="2" s="1"/>
  <c r="J49" i="2"/>
  <c r="N49" i="2" s="1"/>
  <c r="J50" i="2"/>
  <c r="N50" i="2" s="1"/>
  <c r="J51" i="2"/>
  <c r="L51" i="2" s="1"/>
  <c r="M16" i="2" l="1"/>
  <c r="N48" i="2"/>
  <c r="N40" i="2"/>
  <c r="N32" i="2"/>
  <c r="N24" i="2"/>
  <c r="N8" i="2"/>
  <c r="L35" i="2"/>
  <c r="M33" i="2"/>
  <c r="M15" i="2"/>
  <c r="N47" i="2"/>
  <c r="N23" i="2"/>
  <c r="N7" i="2"/>
  <c r="N38" i="2"/>
  <c r="N22" i="2"/>
  <c r="N45" i="2"/>
  <c r="N37" i="2"/>
  <c r="M25" i="2"/>
  <c r="N44" i="2"/>
  <c r="N36" i="2"/>
  <c r="N28" i="2"/>
  <c r="N20" i="2"/>
  <c r="N12" i="2"/>
  <c r="N3" i="2"/>
  <c r="N29" i="2"/>
  <c r="N51" i="2"/>
  <c r="N43" i="2"/>
  <c r="N35" i="2"/>
  <c r="N27" i="2"/>
  <c r="N19" i="2"/>
  <c r="N11" i="2"/>
  <c r="N2" i="2"/>
  <c r="N46" i="2"/>
  <c r="N30" i="2"/>
  <c r="N13" i="2"/>
  <c r="L42" i="2"/>
  <c r="L34" i="2"/>
  <c r="L26" i="2"/>
  <c r="L18" i="2"/>
  <c r="L10" i="2"/>
  <c r="M41" i="2"/>
  <c r="N42" i="2"/>
  <c r="N34" i="2"/>
  <c r="N26" i="2"/>
  <c r="N18" i="2"/>
  <c r="N10" i="2"/>
  <c r="N6" i="2"/>
  <c r="N14" i="2"/>
  <c r="N21" i="2"/>
  <c r="L50" i="2"/>
  <c r="M17" i="2"/>
  <c r="M6" i="2"/>
  <c r="L19" i="2"/>
  <c r="M46" i="2"/>
  <c r="M38" i="2"/>
  <c r="M30" i="2"/>
  <c r="M22" i="2"/>
  <c r="M14" i="2"/>
  <c r="L11" i="2"/>
  <c r="M45" i="2"/>
  <c r="M37" i="2"/>
  <c r="M29" i="2"/>
  <c r="M21" i="2"/>
  <c r="M13" i="2"/>
  <c r="M5" i="2"/>
  <c r="L3" i="2"/>
  <c r="M44" i="2"/>
  <c r="M36" i="2"/>
  <c r="M28" i="2"/>
  <c r="M20" i="2"/>
  <c r="M12" i="2"/>
  <c r="M4" i="2"/>
  <c r="L48" i="2"/>
  <c r="L40" i="2"/>
  <c r="L32" i="2"/>
  <c r="L24" i="2"/>
  <c r="L16" i="2"/>
  <c r="L8" i="2"/>
  <c r="M51" i="2"/>
  <c r="L47" i="2"/>
  <c r="L39" i="2"/>
  <c r="L31" i="2"/>
  <c r="L23" i="2"/>
  <c r="L15" i="2"/>
  <c r="L7" i="2"/>
  <c r="L49" i="2"/>
  <c r="L41" i="2"/>
  <c r="L33" i="2"/>
  <c r="L25" i="2"/>
  <c r="L17" i="2"/>
  <c r="L9" i="2"/>
  <c r="M50" i="2"/>
  <c r="M42" i="2"/>
  <c r="M34" i="2"/>
  <c r="M26" i="2"/>
  <c r="M18" i="2"/>
  <c r="M10" i="2"/>
  <c r="M2" i="2"/>
</calcChain>
</file>

<file path=xl/sharedStrings.xml><?xml version="1.0" encoding="utf-8"?>
<sst xmlns="http://schemas.openxmlformats.org/spreadsheetml/2006/main" count="224" uniqueCount="68">
  <si>
    <t>Project ID</t>
  </si>
  <si>
    <t>Project Name</t>
  </si>
  <si>
    <t>Progress</t>
  </si>
  <si>
    <t>Budget</t>
  </si>
  <si>
    <t>Status</t>
  </si>
  <si>
    <t>Start Date</t>
  </si>
  <si>
    <t>End Date</t>
  </si>
  <si>
    <t>Elapsed Days</t>
  </si>
  <si>
    <t>Operation Quack Build</t>
  </si>
  <si>
    <t>On Track</t>
  </si>
  <si>
    <t>Brickzilla</t>
  </si>
  <si>
    <t>Delayed</t>
  </si>
  <si>
    <t>Mortar Kombat</t>
  </si>
  <si>
    <t>Concrete Jungle Boogie</t>
  </si>
  <si>
    <t>The Mighty Duck Build</t>
  </si>
  <si>
    <t>Hard Hat Hilarity</t>
  </si>
  <si>
    <t>Blockbuster Building</t>
  </si>
  <si>
    <t>Completed</t>
  </si>
  <si>
    <t>Trowel and Error</t>
  </si>
  <si>
    <t>The Unlevelers</t>
  </si>
  <si>
    <t>Pylon Pals</t>
  </si>
  <si>
    <t>Mix-Up Mayhem</t>
  </si>
  <si>
    <t>Tower of Babble</t>
  </si>
  <si>
    <t>Foundation Follies</t>
  </si>
  <si>
    <t>Wreck-it Raise</t>
  </si>
  <si>
    <t>The Blueprint Buffoons</t>
  </si>
  <si>
    <t>Crane Craniums</t>
  </si>
  <si>
    <t>Nail It!</t>
  </si>
  <si>
    <t>Duct Tape Dynasty</t>
  </si>
  <si>
    <t>Plumb Busters</t>
  </si>
  <si>
    <t>Screw Loose Construction</t>
  </si>
  <si>
    <t>The Great Groutdoors</t>
  </si>
  <si>
    <t>Hammer Time Hustle</t>
  </si>
  <si>
    <t>Bulldoze and Banter</t>
  </si>
  <si>
    <t>Beam Me Up</t>
  </si>
  <si>
    <t>Rebar Rebels</t>
  </si>
  <si>
    <t>Wallflower Warriors</t>
  </si>
  <si>
    <t>Girder Giggles</t>
  </si>
  <si>
    <t>Masonry Mischief</t>
  </si>
  <si>
    <t>The Concrete Conundrum</t>
  </si>
  <si>
    <t>Jackhammer Jamboree</t>
  </si>
  <si>
    <t>Paving Pandemonium</t>
  </si>
  <si>
    <t>Brick Brainiacs</t>
  </si>
  <si>
    <t>Ladder Laffs</t>
  </si>
  <si>
    <t>Plaster Blaster</t>
  </si>
  <si>
    <t>Flue Crew Follies</t>
  </si>
  <si>
    <t>The Build Bafflers</t>
  </si>
  <si>
    <t>The Framing Funnies</t>
  </si>
  <si>
    <t>Drywall Daydreams</t>
  </si>
  <si>
    <t>Level Up</t>
  </si>
  <si>
    <t>Concrete Conviviality</t>
  </si>
  <si>
    <t>The Scaffold Scallywags</t>
  </si>
  <si>
    <t>Hardcore Hardware</t>
  </si>
  <si>
    <t>Tool Time Trials</t>
  </si>
  <si>
    <t>High Beam Hijinks</t>
  </si>
  <si>
    <t>Floorboard Frolics</t>
  </si>
  <si>
    <t>Erector Set Escapades</t>
  </si>
  <si>
    <t>Shingle All The Way</t>
  </si>
  <si>
    <t>Caulk Con Artists</t>
  </si>
  <si>
    <t>Groundbreakers Guffaws</t>
  </si>
  <si>
    <t>Pilot Project Puns</t>
  </si>
  <si>
    <t>Expenses (AC)</t>
  </si>
  <si>
    <t>EV</t>
  </si>
  <si>
    <t>Schedule Variance</t>
  </si>
  <si>
    <t xml:space="preserve">Cost Variance </t>
  </si>
  <si>
    <t>Schedule Performance Index</t>
  </si>
  <si>
    <t>Cost Performance Index</t>
  </si>
  <si>
    <t>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</si>
</sst>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2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numFmt numFmtId="2" formatCode="0.00"/>
    </dxf>
    <dxf>
      <numFmt numFmtId="2" formatCode="0.00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610366-A0E0-4CD6-91C8-7878CF41E9C2}" name="ProjectDataStart" displayName="ProjectDataStart" ref="A1:I51" totalsRowShown="0">
  <autoFilter ref="A1:I51" xr:uid="{5F610366-A0E0-4CD6-91C8-7878CF41E9C2}"/>
  <tableColumns count="9">
    <tableColumn id="1" xr3:uid="{10054303-DE2A-406D-9ECF-92910CE1CDFD}" name="Project ID"/>
    <tableColumn id="2" xr3:uid="{3EC4BE9B-5594-4F54-B9D5-5C4A812C63A6}" name="Project Name"/>
    <tableColumn id="3" xr3:uid="{693F41CD-94D8-4363-8609-2DBE3749CBFC}" name="Progress" dataDxfId="19" dataCellStyle="Percent"/>
    <tableColumn id="4" xr3:uid="{14AD06B5-3EEF-4020-B49B-92C9CDB9AF1C}" name="Budget" dataDxfId="18" dataCellStyle="Currency"/>
    <tableColumn id="5" xr3:uid="{15128B69-207A-4B54-94C6-7D292BC516A5}" name="Expenses (AC)" dataDxfId="17" dataCellStyle="Currency"/>
    <tableColumn id="6" xr3:uid="{802FDB1C-FDC2-4146-8FA5-23F2DB45DE3A}" name="Status"/>
    <tableColumn id="7" xr3:uid="{43AD3DDF-2851-4736-BB5D-C463053238D1}" name="Start Date" dataDxfId="16"/>
    <tableColumn id="8" xr3:uid="{D381FA80-5DBA-4CE4-B9E8-378AC554E24D}" name="End Date" dataDxfId="15"/>
    <tableColumn id="9" xr3:uid="{32930514-104F-4C91-A747-7396A9E90A8E}" name="Elapsed Days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10666F-F5E5-459F-AA97-F12F3F28D8B9}" name="ProjectData" displayName="ProjectData" ref="A1:O51" totalsRowShown="0">
  <autoFilter ref="A1:O51" xr:uid="{5F610366-A0E0-4CD6-91C8-7878CF41E9C2}"/>
  <tableColumns count="15">
    <tableColumn id="1" xr3:uid="{16DECF55-F5C8-4B41-AAF5-D48951222C29}" name="Project ID"/>
    <tableColumn id="2" xr3:uid="{835CAF13-4079-45A5-8B1B-4B9E1D52EF08}" name="Project Name"/>
    <tableColumn id="3" xr3:uid="{DB9D549E-3555-41E4-93E2-0FAE8DA04437}" name="Progress" dataDxfId="14" dataCellStyle="Percent"/>
    <tableColumn id="4" xr3:uid="{55D880CE-3F8C-47A8-9D54-ACBE41317136}" name="Budget" dataDxfId="13" dataCellStyle="Currency"/>
    <tableColumn id="5" xr3:uid="{6D69CD6D-FC70-485B-AC07-BB3058A45A60}" name="Expenses (AC)" dataDxfId="12" dataCellStyle="Currency"/>
    <tableColumn id="6" xr3:uid="{5CBFDB70-4910-4905-B90B-75E59CC0A1BA}" name="Status"/>
    <tableColumn id="7" xr3:uid="{2024AF3B-43E9-4160-8150-8B39137863A2}" name="Start Date" dataDxfId="11"/>
    <tableColumn id="8" xr3:uid="{9B969093-1BCC-4E1C-87F0-5DBC2717267A}" name="End Date" dataDxfId="10"/>
    <tableColumn id="9" xr3:uid="{8DC699E1-5AB7-455C-AA6B-64809D25206E}" name="Elapsed Days"/>
    <tableColumn id="10" xr3:uid="{6893F15A-C1D0-4094-9316-91081B86A5CE}" name="EV" dataDxfId="9">
      <calculatedColumnFormula>ProjectData[[#This Row],[Budget]]*ProjectData[[#This Row],[Progress]]</calculatedColumnFormula>
    </tableColumn>
    <tableColumn id="11" xr3:uid="{1FBBA4FA-F2EC-4D8F-AE10-99E4FEDD15DD}" name="PV" dataDxfId="8">
      <calculatedColumnFormula>ProjectData[[#This Row],[Elapsed Days]]/(ProjectData[[#This Row],[End Date]]-ProjectData[[#This Row],[Start Date]])*ProjectData[[#This Row],[Budget]]</calculatedColumnFormula>
    </tableColumn>
    <tableColumn id="12" xr3:uid="{73B25F53-9624-4D86-BD50-3AF342BA3976}" name="Schedule Variance" dataDxfId="7">
      <calculatedColumnFormula>ProjectData[[#This Row],[EV]]-ProjectData[[#This Row],[PV]]</calculatedColumnFormula>
    </tableColumn>
    <tableColumn id="13" xr3:uid="{9849755A-2B3F-46DC-AD64-1A3E60057471}" name="Cost Variance " dataDxfId="6">
      <calculatedColumnFormula>ProjectData[[#This Row],[EV]]-ProjectData[[#This Row],[Expenses (AC)]]</calculatedColumnFormula>
    </tableColumn>
    <tableColumn id="14" xr3:uid="{7D3B76C7-BBB0-453E-9785-ABD5D283F315}" name="Schedule Performance Index" dataDxfId="5">
      <calculatedColumnFormula>ProjectData[[#This Row],[EV]]/ProjectData[[#This Row],[PV]]</calculatedColumnFormula>
    </tableColumn>
    <tableColumn id="15" xr3:uid="{1A0A15FC-2129-446E-A72E-C13B36F9BBC0}" name="Cost Performance Index" dataDxfId="4">
      <calculatedColumnFormula>IFERROR(ProjectData[[#This Row],[EV]]/ProjectData[[#This Row],[Expenses (AC)]],0)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648A-7360-450F-B5E3-2CD8A233F9B7}">
  <dimension ref="A1:I51"/>
  <sheetViews>
    <sheetView tabSelected="1" zoomScale="70" zoomScaleNormal="70" workbookViewId="0">
      <selection activeCell="G6" sqref="G6"/>
    </sheetView>
  </sheetViews>
  <sheetFormatPr defaultRowHeight="31.9" x14ac:dyDescent="1"/>
  <cols>
    <col min="1" max="1" width="9.34375" customWidth="1"/>
    <col min="2" max="2" width="21.71875" bestFit="1" customWidth="1"/>
    <col min="4" max="4" width="11.84375" bestFit="1" customWidth="1"/>
    <col min="5" max="5" width="15.3125" customWidth="1"/>
    <col min="7" max="7" width="14.65625" customWidth="1"/>
    <col min="8" max="8" width="11.15625" customWidth="1"/>
    <col min="9" max="9" width="12.28125" customWidth="1"/>
  </cols>
  <sheetData>
    <row r="1" spans="1:9" ht="101.2" customHeight="1" x14ac:dyDescent="1">
      <c r="A1" t="s">
        <v>0</v>
      </c>
      <c r="B1" t="s">
        <v>1</v>
      </c>
      <c r="C1" t="s">
        <v>2</v>
      </c>
      <c r="D1" t="s">
        <v>3</v>
      </c>
      <c r="E1" t="s">
        <v>61</v>
      </c>
      <c r="F1" t="s">
        <v>4</v>
      </c>
      <c r="G1" t="s">
        <v>5</v>
      </c>
      <c r="H1" t="s">
        <v>6</v>
      </c>
      <c r="I1" t="s">
        <v>7</v>
      </c>
    </row>
    <row r="2" spans="1:9" x14ac:dyDescent="1">
      <c r="A2">
        <v>1</v>
      </c>
      <c r="B2" t="s">
        <v>8</v>
      </c>
      <c r="C2" s="1">
        <v>0.51</v>
      </c>
      <c r="D2" s="3">
        <v>573254</v>
      </c>
      <c r="E2" s="3">
        <v>288669</v>
      </c>
      <c r="F2" t="s">
        <v>9</v>
      </c>
      <c r="G2" s="2">
        <v>44539.458145069446</v>
      </c>
      <c r="H2" s="2">
        <v>45901.458145081022</v>
      </c>
      <c r="I2">
        <v>880</v>
      </c>
    </row>
    <row r="3" spans="1:9" x14ac:dyDescent="1">
      <c r="A3">
        <v>2</v>
      </c>
      <c r="B3" t="s">
        <v>10</v>
      </c>
      <c r="C3" s="1">
        <v>0.92</v>
      </c>
      <c r="D3" s="3">
        <v>449457</v>
      </c>
      <c r="E3" s="3">
        <v>429002</v>
      </c>
      <c r="F3" t="s">
        <v>11</v>
      </c>
      <c r="G3" s="2">
        <v>44615.458145069446</v>
      </c>
      <c r="H3" s="2">
        <v>45659.458145081022</v>
      </c>
      <c r="I3">
        <v>804</v>
      </c>
    </row>
    <row r="4" spans="1:9" x14ac:dyDescent="1">
      <c r="A4">
        <v>3</v>
      </c>
      <c r="B4" t="s">
        <v>12</v>
      </c>
      <c r="C4" s="1">
        <v>0.14000000000000001</v>
      </c>
      <c r="D4" s="3">
        <v>765987</v>
      </c>
      <c r="E4" s="3">
        <v>101104</v>
      </c>
      <c r="F4" t="s">
        <v>9</v>
      </c>
      <c r="G4" s="2">
        <v>45017.458145069446</v>
      </c>
      <c r="H4" s="2">
        <v>45618.458145081022</v>
      </c>
      <c r="I4">
        <v>402</v>
      </c>
    </row>
    <row r="5" spans="1:9" x14ac:dyDescent="1">
      <c r="A5">
        <v>4</v>
      </c>
      <c r="B5" t="s">
        <v>13</v>
      </c>
      <c r="C5" s="1">
        <v>0.71</v>
      </c>
      <c r="D5" s="3">
        <v>370936</v>
      </c>
      <c r="E5" s="3">
        <v>254411</v>
      </c>
      <c r="F5" t="s">
        <v>9</v>
      </c>
      <c r="G5" s="2">
        <v>45203.458145069446</v>
      </c>
      <c r="H5" s="2">
        <v>45653.458145081022</v>
      </c>
      <c r="I5">
        <v>216</v>
      </c>
    </row>
    <row r="6" spans="1:9" x14ac:dyDescent="1">
      <c r="A6">
        <v>5</v>
      </c>
      <c r="B6" t="s">
        <v>14</v>
      </c>
      <c r="C6" s="1">
        <v>0.6</v>
      </c>
      <c r="D6" s="3">
        <v>339931</v>
      </c>
      <c r="E6" s="3">
        <v>252688</v>
      </c>
      <c r="F6" t="s">
        <v>9</v>
      </c>
      <c r="G6" s="2">
        <v>45395.458145069446</v>
      </c>
      <c r="H6" s="2">
        <v>45813.458145081022</v>
      </c>
      <c r="I6">
        <v>24</v>
      </c>
    </row>
    <row r="7" spans="1:9" x14ac:dyDescent="1">
      <c r="A7">
        <v>6</v>
      </c>
      <c r="B7" t="s">
        <v>15</v>
      </c>
      <c r="C7" s="1">
        <v>0.2</v>
      </c>
      <c r="D7" s="3">
        <v>339629</v>
      </c>
      <c r="E7" s="3">
        <v>104123</v>
      </c>
      <c r="F7" t="s">
        <v>9</v>
      </c>
      <c r="G7" s="2">
        <v>44552.458145069446</v>
      </c>
      <c r="H7" s="2">
        <v>45805.458145081022</v>
      </c>
      <c r="I7">
        <v>867</v>
      </c>
    </row>
    <row r="8" spans="1:9" x14ac:dyDescent="1">
      <c r="A8">
        <v>7</v>
      </c>
      <c r="B8" t="s">
        <v>16</v>
      </c>
      <c r="C8" s="1">
        <v>0.82</v>
      </c>
      <c r="D8" s="3">
        <v>305041</v>
      </c>
      <c r="E8" s="3">
        <v>173911</v>
      </c>
      <c r="F8" t="s">
        <v>17</v>
      </c>
      <c r="G8" s="2">
        <v>44856.458145069446</v>
      </c>
      <c r="H8" s="2">
        <v>45711.458145081022</v>
      </c>
      <c r="I8">
        <v>563</v>
      </c>
    </row>
    <row r="9" spans="1:9" x14ac:dyDescent="1">
      <c r="A9">
        <v>8</v>
      </c>
      <c r="B9" t="s">
        <v>18</v>
      </c>
      <c r="C9" s="1">
        <v>0.86</v>
      </c>
      <c r="D9" s="3">
        <v>798361</v>
      </c>
      <c r="E9" s="3">
        <v>804774</v>
      </c>
      <c r="F9" t="s">
        <v>9</v>
      </c>
      <c r="G9" s="2">
        <v>44518.458145069446</v>
      </c>
      <c r="H9" s="2">
        <v>46386.458145081022</v>
      </c>
      <c r="I9">
        <v>901</v>
      </c>
    </row>
    <row r="10" spans="1:9" x14ac:dyDescent="1">
      <c r="A10">
        <v>9</v>
      </c>
      <c r="B10" t="s">
        <v>19</v>
      </c>
      <c r="C10" s="1">
        <v>0.74</v>
      </c>
      <c r="D10" s="3">
        <v>831912</v>
      </c>
      <c r="E10" s="3">
        <v>795202</v>
      </c>
      <c r="F10" t="s">
        <v>9</v>
      </c>
      <c r="G10" s="2">
        <v>44949.458145069446</v>
      </c>
      <c r="H10" s="2">
        <v>46061.458145081022</v>
      </c>
      <c r="I10">
        <v>470</v>
      </c>
    </row>
    <row r="11" spans="1:9" x14ac:dyDescent="1">
      <c r="A11">
        <v>10</v>
      </c>
      <c r="B11" t="s">
        <v>20</v>
      </c>
      <c r="C11" s="1">
        <v>0.74</v>
      </c>
      <c r="D11" s="3">
        <v>517113</v>
      </c>
      <c r="E11" s="3">
        <v>446360</v>
      </c>
      <c r="F11" t="s">
        <v>9</v>
      </c>
      <c r="G11" s="2">
        <v>44719.458145069446</v>
      </c>
      <c r="H11" s="2">
        <v>46056.458145081022</v>
      </c>
      <c r="I11">
        <v>700</v>
      </c>
    </row>
    <row r="12" spans="1:9" x14ac:dyDescent="1">
      <c r="A12">
        <v>11</v>
      </c>
      <c r="B12" t="s">
        <v>21</v>
      </c>
      <c r="C12" s="1">
        <v>0.87</v>
      </c>
      <c r="D12" s="3">
        <v>168148</v>
      </c>
      <c r="E12" s="3">
        <v>142685</v>
      </c>
      <c r="F12" t="s">
        <v>17</v>
      </c>
      <c r="G12" s="2">
        <v>44835.458145069446</v>
      </c>
      <c r="H12" s="2">
        <v>46401.458145081022</v>
      </c>
      <c r="I12">
        <v>584</v>
      </c>
    </row>
    <row r="13" spans="1:9" x14ac:dyDescent="1">
      <c r="A13">
        <v>12</v>
      </c>
      <c r="B13" t="s">
        <v>22</v>
      </c>
      <c r="C13" s="1">
        <v>0.99</v>
      </c>
      <c r="D13" s="3">
        <v>877089</v>
      </c>
      <c r="E13" s="3">
        <v>807870</v>
      </c>
      <c r="F13" t="s">
        <v>9</v>
      </c>
      <c r="G13" s="2">
        <v>44546.458145069446</v>
      </c>
      <c r="H13" s="2">
        <v>46173.458145081022</v>
      </c>
      <c r="I13">
        <v>873</v>
      </c>
    </row>
    <row r="14" spans="1:9" x14ac:dyDescent="1">
      <c r="A14">
        <v>13</v>
      </c>
      <c r="B14" t="s">
        <v>23</v>
      </c>
      <c r="C14" s="1">
        <v>0.23</v>
      </c>
      <c r="D14" s="3">
        <v>748531</v>
      </c>
      <c r="E14" s="3">
        <v>226643</v>
      </c>
      <c r="F14" t="s">
        <v>9</v>
      </c>
      <c r="G14" s="2">
        <v>44667.458145069446</v>
      </c>
      <c r="H14" s="2">
        <v>45687.458145081022</v>
      </c>
      <c r="I14">
        <v>752</v>
      </c>
    </row>
    <row r="15" spans="1:9" x14ac:dyDescent="1">
      <c r="A15">
        <v>14</v>
      </c>
      <c r="B15" t="s">
        <v>24</v>
      </c>
      <c r="C15" s="1">
        <v>0.02</v>
      </c>
      <c r="D15" s="3">
        <v>351995</v>
      </c>
      <c r="E15" s="3">
        <v>0</v>
      </c>
      <c r="F15" t="s">
        <v>17</v>
      </c>
      <c r="G15" s="2">
        <v>45169.458145069446</v>
      </c>
      <c r="H15" s="2">
        <v>45787.458145081022</v>
      </c>
      <c r="I15">
        <v>250</v>
      </c>
    </row>
    <row r="16" spans="1:9" x14ac:dyDescent="1">
      <c r="A16">
        <v>15</v>
      </c>
      <c r="B16" t="s">
        <v>25</v>
      </c>
      <c r="C16" s="1">
        <v>0.21</v>
      </c>
      <c r="D16" s="3">
        <v>778843</v>
      </c>
      <c r="E16" s="3">
        <v>191296</v>
      </c>
      <c r="F16" t="s">
        <v>17</v>
      </c>
      <c r="G16" s="2">
        <v>44846.458145069446</v>
      </c>
      <c r="H16" s="2">
        <v>46138.458145081022</v>
      </c>
      <c r="I16">
        <v>573</v>
      </c>
    </row>
    <row r="17" spans="1:9" x14ac:dyDescent="1">
      <c r="A17">
        <v>16</v>
      </c>
      <c r="B17" t="s">
        <v>26</v>
      </c>
      <c r="C17" s="1">
        <v>0.52</v>
      </c>
      <c r="D17" s="3">
        <v>672843</v>
      </c>
      <c r="E17" s="3">
        <v>348406</v>
      </c>
      <c r="F17" t="s">
        <v>17</v>
      </c>
      <c r="G17" s="2">
        <v>45314.458145069446</v>
      </c>
      <c r="H17" s="2">
        <v>45884.458145081022</v>
      </c>
      <c r="I17">
        <v>105</v>
      </c>
    </row>
    <row r="18" spans="1:9" x14ac:dyDescent="1">
      <c r="A18">
        <v>17</v>
      </c>
      <c r="B18" t="s">
        <v>27</v>
      </c>
      <c r="C18" s="1">
        <v>0.01</v>
      </c>
      <c r="D18" s="3">
        <v>356508</v>
      </c>
      <c r="E18" s="3">
        <v>46990</v>
      </c>
      <c r="F18" t="s">
        <v>9</v>
      </c>
      <c r="G18" s="2">
        <v>44510.458145069446</v>
      </c>
      <c r="H18" s="2">
        <v>45839.458145081022</v>
      </c>
      <c r="I18">
        <v>909</v>
      </c>
    </row>
    <row r="19" spans="1:9" x14ac:dyDescent="1">
      <c r="A19">
        <v>18</v>
      </c>
      <c r="B19" t="s">
        <v>28</v>
      </c>
      <c r="C19" s="1">
        <v>0.87</v>
      </c>
      <c r="D19" s="3">
        <v>903591</v>
      </c>
      <c r="E19" s="3">
        <v>750933</v>
      </c>
      <c r="F19" t="s">
        <v>17</v>
      </c>
      <c r="G19" s="2">
        <v>44676.458145069446</v>
      </c>
      <c r="H19" s="2">
        <v>46077.458145081022</v>
      </c>
      <c r="I19">
        <v>743</v>
      </c>
    </row>
    <row r="20" spans="1:9" x14ac:dyDescent="1">
      <c r="A20">
        <v>19</v>
      </c>
      <c r="B20" t="s">
        <v>29</v>
      </c>
      <c r="C20" s="1">
        <v>0.28999999999999998</v>
      </c>
      <c r="D20" s="3">
        <v>996942</v>
      </c>
      <c r="E20" s="3">
        <v>244968</v>
      </c>
      <c r="F20" t="s">
        <v>17</v>
      </c>
      <c r="G20" s="2">
        <v>44925.458145069446</v>
      </c>
      <c r="H20" s="2">
        <v>45746.458145081022</v>
      </c>
      <c r="I20">
        <v>494</v>
      </c>
    </row>
    <row r="21" spans="1:9" x14ac:dyDescent="1">
      <c r="A21">
        <v>20</v>
      </c>
      <c r="B21" t="s">
        <v>30</v>
      </c>
      <c r="C21" s="1">
        <v>0.37</v>
      </c>
      <c r="D21" s="3">
        <v>206530</v>
      </c>
      <c r="E21" s="3">
        <v>84228</v>
      </c>
      <c r="F21" t="s">
        <v>9</v>
      </c>
      <c r="G21" s="2">
        <v>45003.458145069446</v>
      </c>
      <c r="H21" s="2">
        <v>46105.458145081022</v>
      </c>
      <c r="I21">
        <v>416</v>
      </c>
    </row>
    <row r="22" spans="1:9" x14ac:dyDescent="1">
      <c r="A22">
        <v>21</v>
      </c>
      <c r="B22" t="s">
        <v>31</v>
      </c>
      <c r="C22" s="1">
        <v>0.01</v>
      </c>
      <c r="D22" s="3">
        <v>704365</v>
      </c>
      <c r="E22" s="3">
        <v>143257</v>
      </c>
      <c r="F22" t="s">
        <v>17</v>
      </c>
      <c r="G22" s="2">
        <v>45179.458145069446</v>
      </c>
      <c r="H22" s="2">
        <v>45653.458145081022</v>
      </c>
      <c r="I22">
        <v>240</v>
      </c>
    </row>
    <row r="23" spans="1:9" x14ac:dyDescent="1">
      <c r="A23">
        <v>22</v>
      </c>
      <c r="B23" t="s">
        <v>32</v>
      </c>
      <c r="C23" s="1">
        <v>0.63</v>
      </c>
      <c r="D23" s="3">
        <v>922352</v>
      </c>
      <c r="E23" s="3">
        <v>588550</v>
      </c>
      <c r="F23" t="s">
        <v>9</v>
      </c>
      <c r="G23" s="2">
        <v>44661.458145069446</v>
      </c>
      <c r="H23" s="2">
        <v>46247.458145081022</v>
      </c>
      <c r="I23">
        <v>758</v>
      </c>
    </row>
    <row r="24" spans="1:9" x14ac:dyDescent="1">
      <c r="A24">
        <v>23</v>
      </c>
      <c r="B24" t="s">
        <v>33</v>
      </c>
      <c r="C24" s="1">
        <v>0.59</v>
      </c>
      <c r="D24" s="3">
        <v>560337</v>
      </c>
      <c r="E24" s="3">
        <v>307263</v>
      </c>
      <c r="F24" t="s">
        <v>11</v>
      </c>
      <c r="G24" s="2">
        <v>44755.458145069446</v>
      </c>
      <c r="H24" s="2">
        <v>45662.458145081022</v>
      </c>
      <c r="I24">
        <v>664</v>
      </c>
    </row>
    <row r="25" spans="1:9" x14ac:dyDescent="1">
      <c r="A25">
        <v>24</v>
      </c>
      <c r="B25" t="s">
        <v>34</v>
      </c>
      <c r="C25" s="1">
        <v>0.2</v>
      </c>
      <c r="D25" s="3">
        <v>824839</v>
      </c>
      <c r="E25" s="3">
        <v>235698</v>
      </c>
      <c r="F25" t="s">
        <v>17</v>
      </c>
      <c r="G25" s="2">
        <v>45239.458145069446</v>
      </c>
      <c r="H25" s="2">
        <v>46112.458145081022</v>
      </c>
      <c r="I25">
        <v>180</v>
      </c>
    </row>
    <row r="26" spans="1:9" x14ac:dyDescent="1">
      <c r="A26">
        <v>25</v>
      </c>
      <c r="B26" t="s">
        <v>35</v>
      </c>
      <c r="C26" s="1">
        <v>0.32</v>
      </c>
      <c r="D26" s="3">
        <v>905889</v>
      </c>
      <c r="E26" s="3">
        <v>354939</v>
      </c>
      <c r="F26" t="s">
        <v>11</v>
      </c>
      <c r="G26" s="2">
        <v>44869.458145069446</v>
      </c>
      <c r="H26" s="2">
        <v>46092.458145081022</v>
      </c>
      <c r="I26">
        <v>550</v>
      </c>
    </row>
    <row r="27" spans="1:9" x14ac:dyDescent="1">
      <c r="A27">
        <v>26</v>
      </c>
      <c r="B27" t="s">
        <v>36</v>
      </c>
      <c r="C27" s="1">
        <v>0.75</v>
      </c>
      <c r="D27" s="3">
        <v>559773</v>
      </c>
      <c r="E27" s="3">
        <v>366569</v>
      </c>
      <c r="F27" t="s">
        <v>9</v>
      </c>
      <c r="G27" s="2">
        <v>45374.458145081022</v>
      </c>
      <c r="H27" s="2">
        <v>46403.458145081022</v>
      </c>
      <c r="I27">
        <v>45</v>
      </c>
    </row>
    <row r="28" spans="1:9" x14ac:dyDescent="1">
      <c r="A28">
        <v>27</v>
      </c>
      <c r="B28" t="s">
        <v>37</v>
      </c>
      <c r="C28" s="1">
        <v>0.56999999999999995</v>
      </c>
      <c r="D28" s="3">
        <v>308261</v>
      </c>
      <c r="E28" s="3">
        <v>159181</v>
      </c>
      <c r="F28" t="s">
        <v>17</v>
      </c>
      <c r="G28" s="2">
        <v>44885.458145081022</v>
      </c>
      <c r="H28" s="2">
        <v>46255.458145081022</v>
      </c>
      <c r="I28">
        <v>534</v>
      </c>
    </row>
    <row r="29" spans="1:9" x14ac:dyDescent="1">
      <c r="A29">
        <v>28</v>
      </c>
      <c r="B29" t="s">
        <v>38</v>
      </c>
      <c r="C29" s="1">
        <v>0.21</v>
      </c>
      <c r="D29" s="3">
        <v>864469</v>
      </c>
      <c r="E29" s="3">
        <v>276330</v>
      </c>
      <c r="F29" t="s">
        <v>9</v>
      </c>
      <c r="G29" s="2">
        <v>45250.458145081022</v>
      </c>
      <c r="H29" s="2">
        <v>45802.458145081022</v>
      </c>
      <c r="I29">
        <v>169</v>
      </c>
    </row>
    <row r="30" spans="1:9" x14ac:dyDescent="1">
      <c r="A30">
        <v>29</v>
      </c>
      <c r="B30" t="s">
        <v>39</v>
      </c>
      <c r="C30" s="1">
        <v>0.88</v>
      </c>
      <c r="D30" s="3">
        <v>441097</v>
      </c>
      <c r="E30" s="3">
        <v>407045</v>
      </c>
      <c r="F30" t="s">
        <v>11</v>
      </c>
      <c r="G30" s="2">
        <v>44571.458145081022</v>
      </c>
      <c r="H30" s="2">
        <v>46100.458145081022</v>
      </c>
      <c r="I30">
        <v>848</v>
      </c>
    </row>
    <row r="31" spans="1:9" x14ac:dyDescent="1">
      <c r="A31">
        <v>30</v>
      </c>
      <c r="B31" t="s">
        <v>40</v>
      </c>
      <c r="C31" s="1">
        <v>0.48</v>
      </c>
      <c r="D31" s="3">
        <v>415139</v>
      </c>
      <c r="E31" s="3">
        <v>96740</v>
      </c>
      <c r="F31" t="s">
        <v>9</v>
      </c>
      <c r="G31" s="2">
        <v>44711.458145081022</v>
      </c>
      <c r="H31" s="2">
        <v>46036.458145081022</v>
      </c>
      <c r="I31">
        <v>708</v>
      </c>
    </row>
    <row r="32" spans="1:9" x14ac:dyDescent="1">
      <c r="A32">
        <v>31</v>
      </c>
      <c r="B32" t="s">
        <v>41</v>
      </c>
      <c r="C32" s="1">
        <v>0.9</v>
      </c>
      <c r="D32" s="3">
        <v>271829</v>
      </c>
      <c r="E32" s="3">
        <v>257748</v>
      </c>
      <c r="F32" t="s">
        <v>17</v>
      </c>
      <c r="G32" s="2">
        <v>45167.458145081022</v>
      </c>
      <c r="H32" s="2">
        <v>45900.458145081022</v>
      </c>
      <c r="I32">
        <v>252</v>
      </c>
    </row>
    <row r="33" spans="1:9" x14ac:dyDescent="1">
      <c r="A33">
        <v>32</v>
      </c>
      <c r="B33" t="s">
        <v>42</v>
      </c>
      <c r="C33" s="1">
        <v>0.57999999999999996</v>
      </c>
      <c r="D33" s="3">
        <v>371836</v>
      </c>
      <c r="E33" s="3">
        <v>250114</v>
      </c>
      <c r="F33" t="s">
        <v>17</v>
      </c>
      <c r="G33" s="2">
        <v>45324.458145081022</v>
      </c>
      <c r="H33" s="2">
        <v>45661.458145081022</v>
      </c>
      <c r="I33">
        <v>95</v>
      </c>
    </row>
    <row r="34" spans="1:9" x14ac:dyDescent="1">
      <c r="A34">
        <v>33</v>
      </c>
      <c r="B34" t="s">
        <v>43</v>
      </c>
      <c r="C34" s="1">
        <v>0.41</v>
      </c>
      <c r="D34" s="3">
        <v>538974</v>
      </c>
      <c r="E34" s="3">
        <v>175836</v>
      </c>
      <c r="F34" t="s">
        <v>11</v>
      </c>
      <c r="G34" s="2">
        <v>44614.458145081022</v>
      </c>
      <c r="H34" s="2">
        <v>46120.458145081022</v>
      </c>
      <c r="I34">
        <v>805</v>
      </c>
    </row>
    <row r="35" spans="1:9" x14ac:dyDescent="1">
      <c r="A35">
        <v>34</v>
      </c>
      <c r="B35" t="s">
        <v>44</v>
      </c>
      <c r="C35" s="1">
        <v>0.91</v>
      </c>
      <c r="D35" s="3">
        <v>302283</v>
      </c>
      <c r="E35" s="3">
        <v>295548</v>
      </c>
      <c r="F35" t="s">
        <v>9</v>
      </c>
      <c r="G35" s="2">
        <v>44832.458145081022</v>
      </c>
      <c r="H35" s="2">
        <v>45541.458145081022</v>
      </c>
      <c r="I35">
        <v>587</v>
      </c>
    </row>
    <row r="36" spans="1:9" x14ac:dyDescent="1">
      <c r="A36">
        <v>35</v>
      </c>
      <c r="B36" t="s">
        <v>45</v>
      </c>
      <c r="C36" s="1">
        <v>0.59</v>
      </c>
      <c r="D36" s="3">
        <v>296769</v>
      </c>
      <c r="E36" s="3">
        <v>230658</v>
      </c>
      <c r="F36" t="s">
        <v>17</v>
      </c>
      <c r="G36" s="2">
        <v>44728.458145081022</v>
      </c>
      <c r="H36" s="2">
        <v>46258.458145081022</v>
      </c>
      <c r="I36">
        <v>691</v>
      </c>
    </row>
    <row r="37" spans="1:9" x14ac:dyDescent="1">
      <c r="A37">
        <v>36</v>
      </c>
      <c r="B37" t="s">
        <v>46</v>
      </c>
      <c r="C37" s="1">
        <v>0.79</v>
      </c>
      <c r="D37" s="3">
        <v>661353</v>
      </c>
      <c r="E37" s="3">
        <v>548683</v>
      </c>
      <c r="F37" t="s">
        <v>11</v>
      </c>
      <c r="G37" s="2">
        <v>44853.458145081022</v>
      </c>
      <c r="H37" s="2">
        <v>45925.458145081022</v>
      </c>
      <c r="I37">
        <v>566</v>
      </c>
    </row>
    <row r="38" spans="1:9" x14ac:dyDescent="1">
      <c r="A38">
        <v>37</v>
      </c>
      <c r="B38" t="s">
        <v>47</v>
      </c>
      <c r="C38" s="1">
        <v>0.14000000000000001</v>
      </c>
      <c r="D38" s="3">
        <v>323165</v>
      </c>
      <c r="E38" s="3">
        <v>25025</v>
      </c>
      <c r="F38" t="s">
        <v>17</v>
      </c>
      <c r="G38" s="2">
        <v>44836.458145081022</v>
      </c>
      <c r="H38" s="2">
        <v>45870.458145081022</v>
      </c>
      <c r="I38">
        <v>583</v>
      </c>
    </row>
    <row r="39" spans="1:9" x14ac:dyDescent="1">
      <c r="A39">
        <v>38</v>
      </c>
      <c r="B39" t="s">
        <v>48</v>
      </c>
      <c r="C39" s="1">
        <v>0.61</v>
      </c>
      <c r="D39" s="3">
        <v>723587</v>
      </c>
      <c r="E39" s="3">
        <v>403583</v>
      </c>
      <c r="F39" t="s">
        <v>17</v>
      </c>
      <c r="G39" s="2">
        <v>44457.458145081022</v>
      </c>
      <c r="H39" s="2">
        <v>45992.458145081022</v>
      </c>
      <c r="I39">
        <v>962</v>
      </c>
    </row>
    <row r="40" spans="1:9" x14ac:dyDescent="1">
      <c r="A40">
        <v>39</v>
      </c>
      <c r="B40" t="s">
        <v>49</v>
      </c>
      <c r="C40" s="1">
        <v>0.61</v>
      </c>
      <c r="D40" s="3">
        <v>635822</v>
      </c>
      <c r="E40" s="3">
        <v>388680</v>
      </c>
      <c r="F40" t="s">
        <v>9</v>
      </c>
      <c r="G40" s="2">
        <v>44764.458145081022</v>
      </c>
      <c r="H40" s="2">
        <v>45696.458145081022</v>
      </c>
      <c r="I40">
        <v>655</v>
      </c>
    </row>
    <row r="41" spans="1:9" x14ac:dyDescent="1">
      <c r="A41">
        <v>40</v>
      </c>
      <c r="B41" t="s">
        <v>50</v>
      </c>
      <c r="C41" s="1">
        <v>0.46</v>
      </c>
      <c r="D41" s="3">
        <v>587879</v>
      </c>
      <c r="E41" s="3">
        <v>292633</v>
      </c>
      <c r="F41" t="s">
        <v>17</v>
      </c>
      <c r="G41" s="2">
        <v>44614.458145081022</v>
      </c>
      <c r="H41" s="2">
        <v>45938.458145081022</v>
      </c>
      <c r="I41">
        <v>805</v>
      </c>
    </row>
    <row r="42" spans="1:9" x14ac:dyDescent="1">
      <c r="A42">
        <v>41</v>
      </c>
      <c r="B42" t="s">
        <v>51</v>
      </c>
      <c r="C42" s="1">
        <v>0.61</v>
      </c>
      <c r="D42" s="3">
        <v>664685</v>
      </c>
      <c r="E42" s="3">
        <v>409634</v>
      </c>
      <c r="F42" t="s">
        <v>9</v>
      </c>
      <c r="G42" s="2">
        <v>45382.458145081022</v>
      </c>
      <c r="H42" s="2">
        <v>46235.458145081022</v>
      </c>
      <c r="I42">
        <v>37</v>
      </c>
    </row>
    <row r="43" spans="1:9" x14ac:dyDescent="1">
      <c r="A43">
        <v>42</v>
      </c>
      <c r="B43" t="s">
        <v>52</v>
      </c>
      <c r="C43" s="1">
        <v>0.5</v>
      </c>
      <c r="D43" s="3">
        <v>882038</v>
      </c>
      <c r="E43" s="3">
        <v>485262</v>
      </c>
      <c r="F43" t="s">
        <v>17</v>
      </c>
      <c r="G43" s="2">
        <v>44790.458145081022</v>
      </c>
      <c r="H43" s="2">
        <v>45814.458145081022</v>
      </c>
      <c r="I43">
        <v>629</v>
      </c>
    </row>
    <row r="44" spans="1:9" x14ac:dyDescent="1">
      <c r="A44">
        <v>43</v>
      </c>
      <c r="B44" t="s">
        <v>53</v>
      </c>
      <c r="C44" s="1">
        <v>0.54</v>
      </c>
      <c r="D44" s="3">
        <v>453531</v>
      </c>
      <c r="E44" s="3">
        <v>238242</v>
      </c>
      <c r="F44" t="s">
        <v>11</v>
      </c>
      <c r="G44" s="2">
        <v>44854.458145081022</v>
      </c>
      <c r="H44" s="2">
        <v>45815.458145138888</v>
      </c>
      <c r="I44">
        <v>565</v>
      </c>
    </row>
    <row r="45" spans="1:9" x14ac:dyDescent="1">
      <c r="A45">
        <v>44</v>
      </c>
      <c r="B45" t="s">
        <v>54</v>
      </c>
      <c r="C45" s="1">
        <v>0.63</v>
      </c>
      <c r="D45" s="3">
        <v>363160</v>
      </c>
      <c r="E45" s="3">
        <v>235350</v>
      </c>
      <c r="F45" t="s">
        <v>17</v>
      </c>
      <c r="G45" s="2">
        <v>45070.458145081022</v>
      </c>
      <c r="H45" s="2">
        <v>45541.458145138888</v>
      </c>
      <c r="I45">
        <v>349</v>
      </c>
    </row>
    <row r="46" spans="1:9" x14ac:dyDescent="1">
      <c r="A46">
        <v>45</v>
      </c>
      <c r="B46" t="s">
        <v>55</v>
      </c>
      <c r="C46" s="1">
        <v>0.02</v>
      </c>
      <c r="D46" s="3">
        <v>679879</v>
      </c>
      <c r="E46" s="3">
        <v>79193</v>
      </c>
      <c r="F46" t="s">
        <v>9</v>
      </c>
      <c r="G46" s="2">
        <v>44612.458145081022</v>
      </c>
      <c r="H46" s="2">
        <v>46041.458145138888</v>
      </c>
      <c r="I46">
        <v>807</v>
      </c>
    </row>
    <row r="47" spans="1:9" x14ac:dyDescent="1">
      <c r="A47">
        <v>46</v>
      </c>
      <c r="B47" t="s">
        <v>56</v>
      </c>
      <c r="C47" s="1">
        <v>1</v>
      </c>
      <c r="D47" s="3">
        <v>320884</v>
      </c>
      <c r="E47" s="3">
        <v>286715</v>
      </c>
      <c r="F47" t="s">
        <v>17</v>
      </c>
      <c r="G47" s="2">
        <v>44452.458145081022</v>
      </c>
      <c r="H47" s="2">
        <v>46053.458145138888</v>
      </c>
      <c r="I47">
        <v>967</v>
      </c>
    </row>
    <row r="48" spans="1:9" x14ac:dyDescent="1">
      <c r="A48">
        <v>47</v>
      </c>
      <c r="B48" t="s">
        <v>57</v>
      </c>
      <c r="C48" s="1">
        <v>0.5</v>
      </c>
      <c r="D48" s="3">
        <v>123247</v>
      </c>
      <c r="E48" s="3">
        <v>62963</v>
      </c>
      <c r="F48" t="s">
        <v>11</v>
      </c>
      <c r="G48" s="2">
        <v>45079.458145081022</v>
      </c>
      <c r="H48" s="2">
        <v>46380.458145138888</v>
      </c>
      <c r="I48">
        <v>340</v>
      </c>
    </row>
    <row r="49" spans="1:9" x14ac:dyDescent="1">
      <c r="A49">
        <v>48</v>
      </c>
      <c r="B49" t="s">
        <v>58</v>
      </c>
      <c r="C49" s="1">
        <v>0.06</v>
      </c>
      <c r="D49" s="3">
        <v>124300</v>
      </c>
      <c r="E49" s="3">
        <v>8773</v>
      </c>
      <c r="F49" t="s">
        <v>17</v>
      </c>
      <c r="G49" s="2">
        <v>44770.458145081022</v>
      </c>
      <c r="H49" s="2">
        <v>45509.458145138888</v>
      </c>
      <c r="I49">
        <v>649</v>
      </c>
    </row>
    <row r="50" spans="1:9" x14ac:dyDescent="1">
      <c r="A50">
        <v>49</v>
      </c>
      <c r="B50" t="s">
        <v>59</v>
      </c>
      <c r="C50" s="1">
        <v>0.2</v>
      </c>
      <c r="D50" s="3">
        <v>567281</v>
      </c>
      <c r="E50" s="3">
        <v>165684</v>
      </c>
      <c r="F50" t="s">
        <v>17</v>
      </c>
      <c r="G50" s="2">
        <v>44904.458145081022</v>
      </c>
      <c r="H50" s="2">
        <v>46127.458145138888</v>
      </c>
      <c r="I50">
        <v>515</v>
      </c>
    </row>
    <row r="51" spans="1:9" x14ac:dyDescent="1">
      <c r="A51">
        <v>50</v>
      </c>
      <c r="B51" t="s">
        <v>60</v>
      </c>
      <c r="C51" s="1">
        <v>0.72</v>
      </c>
      <c r="D51" s="3">
        <v>707086</v>
      </c>
      <c r="E51" s="3">
        <v>493071</v>
      </c>
      <c r="F51" t="s">
        <v>11</v>
      </c>
      <c r="G51" s="2">
        <v>45062.458145081022</v>
      </c>
      <c r="H51" s="2">
        <v>45541.458145138888</v>
      </c>
      <c r="I51">
        <v>357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F4A4-A277-483A-AA17-4C26A678D36B}">
  <dimension ref="A1:O51"/>
  <sheetViews>
    <sheetView topLeftCell="E1" zoomScale="60" zoomScaleNormal="60" workbookViewId="0">
      <selection activeCell="E2" sqref="E2"/>
    </sheetView>
  </sheetViews>
  <sheetFormatPr defaultRowHeight="31.9" x14ac:dyDescent="1"/>
  <cols>
    <col min="1" max="1" width="9.34375" customWidth="1"/>
    <col min="2" max="2" width="22.0625" bestFit="1" customWidth="1"/>
    <col min="3" max="3" width="13.5625" customWidth="1"/>
    <col min="4" max="4" width="14.46875" customWidth="1"/>
    <col min="5" max="5" width="18.84375" customWidth="1"/>
    <col min="7" max="7" width="10.84375" bestFit="1" customWidth="1"/>
    <col min="8" max="8" width="13.34375" customWidth="1"/>
    <col min="9" max="9" width="12.28125" customWidth="1"/>
    <col min="10" max="10" width="10" customWidth="1"/>
    <col min="11" max="12" width="17.15625" bestFit="1" customWidth="1"/>
    <col min="13" max="13" width="13.5625" bestFit="1" customWidth="1"/>
    <col min="14" max="14" width="12.0625" customWidth="1"/>
    <col min="15" max="15" width="21.65625" bestFit="1" customWidth="1"/>
  </cols>
  <sheetData>
    <row r="1" spans="1:15" x14ac:dyDescent="1">
      <c r="A1" t="s">
        <v>0</v>
      </c>
      <c r="B1" t="s">
        <v>1</v>
      </c>
      <c r="C1" t="s">
        <v>2</v>
      </c>
      <c r="D1" t="s">
        <v>3</v>
      </c>
      <c r="E1" t="s">
        <v>61</v>
      </c>
      <c r="F1" t="s">
        <v>4</v>
      </c>
      <c r="G1" t="s">
        <v>5</v>
      </c>
      <c r="H1" t="s">
        <v>6</v>
      </c>
      <c r="I1" t="s">
        <v>7</v>
      </c>
      <c r="J1" t="s">
        <v>62</v>
      </c>
      <c r="K1" t="s">
        <v>67</v>
      </c>
      <c r="L1" t="s">
        <v>63</v>
      </c>
      <c r="M1" t="s">
        <v>64</v>
      </c>
      <c r="N1" t="s">
        <v>65</v>
      </c>
      <c r="O1" t="s">
        <v>66</v>
      </c>
    </row>
    <row r="2" spans="1:15" x14ac:dyDescent="1">
      <c r="A2">
        <v>1</v>
      </c>
      <c r="B2" t="s">
        <v>8</v>
      </c>
      <c r="C2" s="1">
        <v>0.51</v>
      </c>
      <c r="D2" s="3">
        <v>573254</v>
      </c>
      <c r="E2" s="3">
        <v>288669</v>
      </c>
      <c r="F2" t="s">
        <v>9</v>
      </c>
      <c r="G2" s="2">
        <v>44539.458145069446</v>
      </c>
      <c r="H2" s="2">
        <v>45901.458145081022</v>
      </c>
      <c r="I2">
        <v>880</v>
      </c>
      <c r="J2" s="4">
        <f>ProjectData[[#This Row],[Budget]]*ProjectData[[#This Row],[Progress]]</f>
        <v>292359.53999999998</v>
      </c>
      <c r="K2" s="4">
        <f>ProjectData[[#This Row],[Elapsed Days]]/(ProjectData[[#This Row],[End Date]]-ProjectData[[#This Row],[Start Date]])*ProjectData[[#This Row],[Budget]]</f>
        <v>370384.37591462</v>
      </c>
      <c r="L2" s="4">
        <f>ProjectData[[#This Row],[EV]]-ProjectData[[#This Row],[PV]]</f>
        <v>-78024.835914620024</v>
      </c>
      <c r="M2" s="4">
        <f>ProjectData[[#This Row],[EV]]-ProjectData[[#This Row],[Expenses (AC)]]</f>
        <v>3690.539999999979</v>
      </c>
      <c r="N2" s="5">
        <f>ProjectData[[#This Row],[EV]]/ProjectData[[#This Row],[PV]]</f>
        <v>0.78934090909761778</v>
      </c>
      <c r="O2" s="5">
        <f>IFERROR(ProjectData[[#This Row],[EV]]/ProjectData[[#This Row],[Expenses (AC)]],0)</f>
        <v>1.0127846772601146</v>
      </c>
    </row>
    <row r="3" spans="1:15" x14ac:dyDescent="1">
      <c r="A3">
        <v>2</v>
      </c>
      <c r="B3" t="s">
        <v>10</v>
      </c>
      <c r="C3" s="1">
        <v>0.92</v>
      </c>
      <c r="D3" s="3">
        <v>449457</v>
      </c>
      <c r="E3" s="3">
        <v>429002</v>
      </c>
      <c r="F3" t="s">
        <v>11</v>
      </c>
      <c r="G3" s="2">
        <v>44615.458145069446</v>
      </c>
      <c r="H3" s="2">
        <v>45659.458145081022</v>
      </c>
      <c r="I3">
        <v>804</v>
      </c>
      <c r="J3" s="4">
        <f>ProjectData[[#This Row],[Budget]]*ProjectData[[#This Row],[Progress]]</f>
        <v>413500.44</v>
      </c>
      <c r="K3" s="4">
        <f>ProjectData[[#This Row],[Elapsed Days]]/(ProjectData[[#This Row],[End Date]]-ProjectData[[#This Row],[Start Date]])*ProjectData[[#This Row],[Budget]]</f>
        <v>346133.55172029999</v>
      </c>
      <c r="L3" s="4">
        <f>ProjectData[[#This Row],[EV]]-ProjectData[[#This Row],[PV]]</f>
        <v>67366.888279700011</v>
      </c>
      <c r="M3" s="4">
        <f>ProjectData[[#This Row],[EV]]-ProjectData[[#This Row],[Expenses (AC)]]</f>
        <v>-15501.559999999998</v>
      </c>
      <c r="N3" s="5">
        <f>ProjectData[[#This Row],[EV]]/ProjectData[[#This Row],[PV]]</f>
        <v>1.194626865684888</v>
      </c>
      <c r="O3" s="5">
        <f>IFERROR(ProjectData[[#This Row],[EV]]/ProjectData[[#This Row],[Expenses (AC)]],0)</f>
        <v>0.96386599596272282</v>
      </c>
    </row>
    <row r="4" spans="1:15" x14ac:dyDescent="1">
      <c r="A4">
        <v>3</v>
      </c>
      <c r="B4" t="s">
        <v>12</v>
      </c>
      <c r="C4" s="1">
        <v>0.14000000000000001</v>
      </c>
      <c r="D4" s="3">
        <v>765987</v>
      </c>
      <c r="E4" s="3">
        <v>101104</v>
      </c>
      <c r="F4" t="s">
        <v>9</v>
      </c>
      <c r="G4" s="2">
        <v>45017.458145069446</v>
      </c>
      <c r="H4" s="2">
        <v>45618.458145081022</v>
      </c>
      <c r="I4">
        <v>402</v>
      </c>
      <c r="J4" s="4">
        <f>ProjectData[[#This Row],[Budget]]*ProjectData[[#This Row],[Progress]]</f>
        <v>107238.18000000001</v>
      </c>
      <c r="K4" s="4">
        <f>ProjectData[[#This Row],[Elapsed Days]]/(ProjectData[[#This Row],[End Date]]-ProjectData[[#This Row],[Start Date]])*ProjectData[[#This Row],[Budget]]</f>
        <v>512357.36105502315</v>
      </c>
      <c r="L4" s="4">
        <f>ProjectData[[#This Row],[EV]]-ProjectData[[#This Row],[PV]]</f>
        <v>-405119.18105502316</v>
      </c>
      <c r="M4" s="4">
        <f>ProjectData[[#This Row],[EV]]-ProjectData[[#This Row],[Expenses (AC)]]</f>
        <v>6134.1800000000076</v>
      </c>
      <c r="N4" s="5">
        <f>ProjectData[[#This Row],[EV]]/ProjectData[[#This Row],[PV]]</f>
        <v>0.20930348259109616</v>
      </c>
      <c r="O4" s="5">
        <f>IFERROR(ProjectData[[#This Row],[EV]]/ProjectData[[#This Row],[Expenses (AC)]],0)</f>
        <v>1.0606719813261594</v>
      </c>
    </row>
    <row r="5" spans="1:15" x14ac:dyDescent="1">
      <c r="A5">
        <v>4</v>
      </c>
      <c r="B5" t="s">
        <v>13</v>
      </c>
      <c r="C5" s="1">
        <v>0.71</v>
      </c>
      <c r="D5" s="3">
        <v>370936</v>
      </c>
      <c r="E5" s="3">
        <v>254411</v>
      </c>
      <c r="F5" t="s">
        <v>9</v>
      </c>
      <c r="G5" s="2">
        <v>45203.458145069446</v>
      </c>
      <c r="H5" s="2">
        <v>45653.458145081022</v>
      </c>
      <c r="I5">
        <v>216</v>
      </c>
      <c r="J5" s="4">
        <f>ProjectData[[#This Row],[Budget]]*ProjectData[[#This Row],[Progress]]</f>
        <v>263364.56</v>
      </c>
      <c r="K5" s="4">
        <f>ProjectData[[#This Row],[Elapsed Days]]/(ProjectData[[#This Row],[End Date]]-ProjectData[[#This Row],[Start Date]])*ProjectData[[#This Row],[Budget]]</f>
        <v>178049.27999541975</v>
      </c>
      <c r="L5" s="4">
        <f>ProjectData[[#This Row],[EV]]-ProjectData[[#This Row],[PV]]</f>
        <v>85315.280004580243</v>
      </c>
      <c r="M5" s="4">
        <f>ProjectData[[#This Row],[EV]]-ProjectData[[#This Row],[Expenses (AC)]]</f>
        <v>8953.5599999999977</v>
      </c>
      <c r="N5" s="5">
        <f>ProjectData[[#This Row],[EV]]/ProjectData[[#This Row],[PV]]</f>
        <v>1.4791666667047176</v>
      </c>
      <c r="O5" s="5">
        <f>IFERROR(ProjectData[[#This Row],[EV]]/ProjectData[[#This Row],[Expenses (AC)]],0)</f>
        <v>1.0351932895983271</v>
      </c>
    </row>
    <row r="6" spans="1:15" x14ac:dyDescent="1">
      <c r="A6">
        <v>5</v>
      </c>
      <c r="B6" t="s">
        <v>14</v>
      </c>
      <c r="C6" s="1">
        <v>0.6</v>
      </c>
      <c r="D6" s="3">
        <v>339931</v>
      </c>
      <c r="E6" s="3">
        <v>252688</v>
      </c>
      <c r="F6" t="s">
        <v>9</v>
      </c>
      <c r="G6" s="2">
        <v>45395.458145069446</v>
      </c>
      <c r="H6" s="2">
        <v>45813.458145081022</v>
      </c>
      <c r="I6">
        <v>24</v>
      </c>
      <c r="J6" s="4">
        <f>ProjectData[[#This Row],[Budget]]*ProjectData[[#This Row],[Progress]]</f>
        <v>203958.6</v>
      </c>
      <c r="K6" s="4">
        <f>ProjectData[[#This Row],[Elapsed Days]]/(ProjectData[[#This Row],[End Date]]-ProjectData[[#This Row],[Start Date]])*ProjectData[[#This Row],[Budget]]</f>
        <v>19517.569377449912</v>
      </c>
      <c r="L6" s="4">
        <f>ProjectData[[#This Row],[EV]]-ProjectData[[#This Row],[PV]]</f>
        <v>184441.03062255008</v>
      </c>
      <c r="M6" s="4">
        <f>ProjectData[[#This Row],[EV]]-ProjectData[[#This Row],[Expenses (AC)]]</f>
        <v>-48729.399999999994</v>
      </c>
      <c r="N6" s="5">
        <f>ProjectData[[#This Row],[EV]]/ProjectData[[#This Row],[PV]]</f>
        <v>10.450000000289402</v>
      </c>
      <c r="O6" s="5">
        <f>IFERROR(ProjectData[[#This Row],[EV]]/ProjectData[[#This Row],[Expenses (AC)]],0)</f>
        <v>0.80715586019122398</v>
      </c>
    </row>
    <row r="7" spans="1:15" x14ac:dyDescent="1">
      <c r="A7">
        <v>6</v>
      </c>
      <c r="B7" t="s">
        <v>15</v>
      </c>
      <c r="C7" s="1">
        <v>0.2</v>
      </c>
      <c r="D7" s="3">
        <v>339629</v>
      </c>
      <c r="E7" s="3">
        <v>104123</v>
      </c>
      <c r="F7" t="s">
        <v>9</v>
      </c>
      <c r="G7" s="2">
        <v>44552.458145069446</v>
      </c>
      <c r="H7" s="2">
        <v>45805.458145081022</v>
      </c>
      <c r="I7">
        <v>867</v>
      </c>
      <c r="J7" s="4">
        <f>ProjectData[[#This Row],[Budget]]*ProjectData[[#This Row],[Progress]]</f>
        <v>67925.8</v>
      </c>
      <c r="K7" s="4">
        <f>ProjectData[[#This Row],[Elapsed Days]]/(ProjectData[[#This Row],[End Date]]-ProjectData[[#This Row],[Start Date]])*ProjectData[[#This Row],[Budget]]</f>
        <v>235002.66799463655</v>
      </c>
      <c r="L7" s="4">
        <f>ProjectData[[#This Row],[EV]]-ProjectData[[#This Row],[PV]]</f>
        <v>-167076.86799463653</v>
      </c>
      <c r="M7" s="4">
        <f>ProjectData[[#This Row],[EV]]-ProjectData[[#This Row],[Expenses (AC)]]</f>
        <v>-36197.199999999997</v>
      </c>
      <c r="N7" s="5">
        <f>ProjectData[[#This Row],[EV]]/ProjectData[[#This Row],[PV]]</f>
        <v>0.28904267589655736</v>
      </c>
      <c r="O7" s="5">
        <f>IFERROR(ProjectData[[#This Row],[EV]]/ProjectData[[#This Row],[Expenses (AC)]],0)</f>
        <v>0.65236114979399362</v>
      </c>
    </row>
    <row r="8" spans="1:15" x14ac:dyDescent="1">
      <c r="A8">
        <v>7</v>
      </c>
      <c r="B8" t="s">
        <v>16</v>
      </c>
      <c r="C8" s="1">
        <v>0.82</v>
      </c>
      <c r="D8" s="3">
        <v>305041</v>
      </c>
      <c r="E8" s="3">
        <v>173911</v>
      </c>
      <c r="F8" t="s">
        <v>17</v>
      </c>
      <c r="G8" s="2">
        <v>44856.458145069446</v>
      </c>
      <c r="H8" s="2">
        <v>45711.458145081022</v>
      </c>
      <c r="I8">
        <v>563</v>
      </c>
      <c r="J8" s="4">
        <f>ProjectData[[#This Row],[Budget]]*ProjectData[[#This Row],[Progress]]</f>
        <v>250133.62</v>
      </c>
      <c r="K8" s="4">
        <f>ProjectData[[#This Row],[Elapsed Days]]/(ProjectData[[#This Row],[End Date]]-ProjectData[[#This Row],[Start Date]])*ProjectData[[#This Row],[Budget]]</f>
        <v>200863.25496804068</v>
      </c>
      <c r="L8" s="4">
        <f>ProjectData[[#This Row],[EV]]-ProjectData[[#This Row],[PV]]</f>
        <v>49270.365031959314</v>
      </c>
      <c r="M8" s="4">
        <f>ProjectData[[#This Row],[EV]]-ProjectData[[#This Row],[Expenses (AC)]]</f>
        <v>76222.62</v>
      </c>
      <c r="N8" s="5">
        <f>ProjectData[[#This Row],[EV]]/ProjectData[[#This Row],[PV]]</f>
        <v>1.2452930728410168</v>
      </c>
      <c r="O8" s="5">
        <f>IFERROR(ProjectData[[#This Row],[EV]]/ProjectData[[#This Row],[Expenses (AC)]],0)</f>
        <v>1.4382852148512746</v>
      </c>
    </row>
    <row r="9" spans="1:15" x14ac:dyDescent="1">
      <c r="A9">
        <v>8</v>
      </c>
      <c r="B9" t="s">
        <v>18</v>
      </c>
      <c r="C9" s="1">
        <v>0.86</v>
      </c>
      <c r="D9" s="3">
        <v>798361</v>
      </c>
      <c r="E9" s="3">
        <v>804774</v>
      </c>
      <c r="F9" t="s">
        <v>9</v>
      </c>
      <c r="G9" s="2">
        <v>44518.458145069446</v>
      </c>
      <c r="H9" s="2">
        <v>46386.458145081022</v>
      </c>
      <c r="I9">
        <v>901</v>
      </c>
      <c r="J9" s="4">
        <f>ProjectData[[#This Row],[Budget]]*ProjectData[[#This Row],[Progress]]</f>
        <v>686590.46</v>
      </c>
      <c r="K9" s="4">
        <f>ProjectData[[#This Row],[Elapsed Days]]/(ProjectData[[#This Row],[End Date]]-ProjectData[[#This Row],[Start Date]])*ProjectData[[#This Row],[Budget]]</f>
        <v>385076.69218176784</v>
      </c>
      <c r="L9" s="4">
        <f>ProjectData[[#This Row],[EV]]-ProjectData[[#This Row],[PV]]</f>
        <v>301513.76781823213</v>
      </c>
      <c r="M9" s="4">
        <f>ProjectData[[#This Row],[EV]]-ProjectData[[#This Row],[Expenses (AC)]]</f>
        <v>-118183.54000000004</v>
      </c>
      <c r="N9" s="5">
        <f>ProjectData[[#This Row],[EV]]/ProjectData[[#This Row],[PV]]</f>
        <v>1.782996670377309</v>
      </c>
      <c r="O9" s="5">
        <f>IFERROR(ProjectData[[#This Row],[EV]]/ProjectData[[#This Row],[Expenses (AC)]],0)</f>
        <v>0.85314692075042187</v>
      </c>
    </row>
    <row r="10" spans="1:15" x14ac:dyDescent="1">
      <c r="A10">
        <v>9</v>
      </c>
      <c r="B10" t="s">
        <v>19</v>
      </c>
      <c r="C10" s="1">
        <v>0.74</v>
      </c>
      <c r="D10" s="3">
        <v>831912</v>
      </c>
      <c r="E10" s="3">
        <v>795202</v>
      </c>
      <c r="F10" t="s">
        <v>9</v>
      </c>
      <c r="G10" s="2">
        <v>44949.458145069446</v>
      </c>
      <c r="H10" s="2">
        <v>46061.458145081022</v>
      </c>
      <c r="I10">
        <v>470</v>
      </c>
      <c r="J10" s="4">
        <f>ProjectData[[#This Row],[Budget]]*ProjectData[[#This Row],[Progress]]</f>
        <v>615614.88</v>
      </c>
      <c r="K10" s="4">
        <f>ProjectData[[#This Row],[Elapsed Days]]/(ProjectData[[#This Row],[End Date]]-ProjectData[[#This Row],[Start Date]])*ProjectData[[#This Row],[Budget]]</f>
        <v>351617.4820107281</v>
      </c>
      <c r="L10" s="4">
        <f>ProjectData[[#This Row],[EV]]-ProjectData[[#This Row],[PV]]</f>
        <v>263997.39798927191</v>
      </c>
      <c r="M10" s="4">
        <f>ProjectData[[#This Row],[EV]]-ProjectData[[#This Row],[Expenses (AC)]]</f>
        <v>-179587.12</v>
      </c>
      <c r="N10" s="5">
        <f>ProjectData[[#This Row],[EV]]/ProjectData[[#This Row],[PV]]</f>
        <v>1.7508085106565241</v>
      </c>
      <c r="O10" s="5">
        <f>IFERROR(ProjectData[[#This Row],[EV]]/ProjectData[[#This Row],[Expenses (AC)]],0)</f>
        <v>0.77416163440232799</v>
      </c>
    </row>
    <row r="11" spans="1:15" x14ac:dyDescent="1">
      <c r="A11">
        <v>10</v>
      </c>
      <c r="B11" t="s">
        <v>20</v>
      </c>
      <c r="C11" s="1">
        <v>0.74</v>
      </c>
      <c r="D11" s="3">
        <v>517113</v>
      </c>
      <c r="E11" s="3">
        <v>446360</v>
      </c>
      <c r="F11" t="s">
        <v>9</v>
      </c>
      <c r="G11" s="2">
        <v>44719.458145069446</v>
      </c>
      <c r="H11" s="2">
        <v>46056.458145081022</v>
      </c>
      <c r="I11">
        <v>700</v>
      </c>
      <c r="J11" s="4">
        <f>ProjectData[[#This Row],[Budget]]*ProjectData[[#This Row],[Progress]]</f>
        <v>382663.62</v>
      </c>
      <c r="K11" s="4">
        <f>ProjectData[[#This Row],[Elapsed Days]]/(ProjectData[[#This Row],[End Date]]-ProjectData[[#This Row],[Start Date]])*ProjectData[[#This Row],[Budget]]</f>
        <v>270739.7905735721</v>
      </c>
      <c r="L11" s="4">
        <f>ProjectData[[#This Row],[EV]]-ProjectData[[#This Row],[PV]]</f>
        <v>111923.8294264279</v>
      </c>
      <c r="M11" s="4">
        <f>ProjectData[[#This Row],[EV]]-ProjectData[[#This Row],[Expenses (AC)]]</f>
        <v>-63696.380000000005</v>
      </c>
      <c r="N11" s="5">
        <f>ProjectData[[#This Row],[EV]]/ProjectData[[#This Row],[PV]]</f>
        <v>1.4134000000122375</v>
      </c>
      <c r="O11" s="5">
        <f>IFERROR(ProjectData[[#This Row],[EV]]/ProjectData[[#This Row],[Expenses (AC)]],0)</f>
        <v>0.8572981898019536</v>
      </c>
    </row>
    <row r="12" spans="1:15" x14ac:dyDescent="1">
      <c r="A12">
        <v>11</v>
      </c>
      <c r="B12" t="s">
        <v>21</v>
      </c>
      <c r="C12" s="1">
        <v>0.87</v>
      </c>
      <c r="D12" s="3">
        <v>168148</v>
      </c>
      <c r="E12" s="3">
        <v>142685</v>
      </c>
      <c r="F12" t="s">
        <v>17</v>
      </c>
      <c r="G12" s="2">
        <v>44835.458145069446</v>
      </c>
      <c r="H12" s="2">
        <v>46401.458145081022</v>
      </c>
      <c r="I12">
        <v>584</v>
      </c>
      <c r="J12" s="4">
        <f>ProjectData[[#This Row],[Budget]]*ProjectData[[#This Row],[Progress]]</f>
        <v>146288.76</v>
      </c>
      <c r="K12" s="4">
        <f>ProjectData[[#This Row],[Elapsed Days]]/(ProjectData[[#This Row],[End Date]]-ProjectData[[#This Row],[Start Date]])*ProjectData[[#This Row],[Budget]]</f>
        <v>62706.533843725483</v>
      </c>
      <c r="L12" s="4">
        <f>ProjectData[[#This Row],[EV]]-ProjectData[[#This Row],[PV]]</f>
        <v>83582.226156274526</v>
      </c>
      <c r="M12" s="4">
        <f>ProjectData[[#This Row],[EV]]-ProjectData[[#This Row],[Expenses (AC)]]</f>
        <v>3603.7600000000093</v>
      </c>
      <c r="N12" s="5">
        <f>ProjectData[[#This Row],[EV]]/ProjectData[[#This Row],[PV]]</f>
        <v>2.3329109589213548</v>
      </c>
      <c r="O12" s="5">
        <f>IFERROR(ProjectData[[#This Row],[EV]]/ProjectData[[#This Row],[Expenses (AC)]],0)</f>
        <v>1.025256754389039</v>
      </c>
    </row>
    <row r="13" spans="1:15" x14ac:dyDescent="1">
      <c r="A13">
        <v>12</v>
      </c>
      <c r="B13" t="s">
        <v>22</v>
      </c>
      <c r="C13" s="1">
        <v>0.99</v>
      </c>
      <c r="D13" s="3">
        <v>877089</v>
      </c>
      <c r="E13" s="3">
        <v>807870</v>
      </c>
      <c r="F13" t="s">
        <v>9</v>
      </c>
      <c r="G13" s="2">
        <v>44546.458145069446</v>
      </c>
      <c r="H13" s="2">
        <v>46173.458145081022</v>
      </c>
      <c r="I13">
        <v>873</v>
      </c>
      <c r="J13" s="4">
        <f>ProjectData[[#This Row],[Budget]]*ProjectData[[#This Row],[Progress]]</f>
        <v>868318.11</v>
      </c>
      <c r="K13" s="4">
        <f>ProjectData[[#This Row],[Elapsed Days]]/(ProjectData[[#This Row],[End Date]]-ProjectData[[#This Row],[Start Date]])*ProjectData[[#This Row],[Budget]]</f>
        <v>470619.97356764111</v>
      </c>
      <c r="L13" s="4">
        <f>ProjectData[[#This Row],[EV]]-ProjectData[[#This Row],[PV]]</f>
        <v>397698.13643235888</v>
      </c>
      <c r="M13" s="4">
        <f>ProjectData[[#This Row],[EV]]-ProjectData[[#This Row],[Expenses (AC)]]</f>
        <v>60448.109999999986</v>
      </c>
      <c r="N13" s="5">
        <f>ProjectData[[#This Row],[EV]]/ProjectData[[#This Row],[PV]]</f>
        <v>1.84505154640488</v>
      </c>
      <c r="O13" s="5">
        <f>IFERROR(ProjectData[[#This Row],[EV]]/ProjectData[[#This Row],[Expenses (AC)]],0)</f>
        <v>1.0748240558505699</v>
      </c>
    </row>
    <row r="14" spans="1:15" x14ac:dyDescent="1">
      <c r="A14">
        <v>13</v>
      </c>
      <c r="B14" t="s">
        <v>23</v>
      </c>
      <c r="C14" s="1">
        <v>0.23</v>
      </c>
      <c r="D14" s="3">
        <v>748531</v>
      </c>
      <c r="E14" s="3">
        <v>226643</v>
      </c>
      <c r="F14" t="s">
        <v>9</v>
      </c>
      <c r="G14" s="2">
        <v>44667.458145069446</v>
      </c>
      <c r="H14" s="2">
        <v>45687.458145081022</v>
      </c>
      <c r="I14">
        <v>752</v>
      </c>
      <c r="J14" s="4">
        <f>ProjectData[[#This Row],[Budget]]*ProjectData[[#This Row],[Progress]]</f>
        <v>172162.13</v>
      </c>
      <c r="K14" s="4">
        <f>ProjectData[[#This Row],[Elapsed Days]]/(ProjectData[[#This Row],[End Date]]-ProjectData[[#This Row],[Start Date]])*ProjectData[[#This Row],[Budget]]</f>
        <v>551858.14901334478</v>
      </c>
      <c r="L14" s="4">
        <f>ProjectData[[#This Row],[EV]]-ProjectData[[#This Row],[PV]]</f>
        <v>-379696.01901334478</v>
      </c>
      <c r="M14" s="4">
        <f>ProjectData[[#This Row],[EV]]-ProjectData[[#This Row],[Expenses (AC)]]</f>
        <v>-54480.869999999995</v>
      </c>
      <c r="N14" s="5">
        <f>ProjectData[[#This Row],[EV]]/ProjectData[[#This Row],[PV]]</f>
        <v>0.31196808510992352</v>
      </c>
      <c r="O14" s="5">
        <f>IFERROR(ProjectData[[#This Row],[EV]]/ProjectData[[#This Row],[Expenses (AC)]],0)</f>
        <v>0.75961812189213873</v>
      </c>
    </row>
    <row r="15" spans="1:15" x14ac:dyDescent="1">
      <c r="A15">
        <v>14</v>
      </c>
      <c r="B15" t="s">
        <v>24</v>
      </c>
      <c r="C15" s="1">
        <v>0.02</v>
      </c>
      <c r="D15" s="3">
        <v>351995</v>
      </c>
      <c r="E15" s="3">
        <v>0</v>
      </c>
      <c r="F15" t="s">
        <v>17</v>
      </c>
      <c r="G15" s="2">
        <v>45169.458145069446</v>
      </c>
      <c r="H15" s="2">
        <v>45787.458145081022</v>
      </c>
      <c r="I15">
        <v>250</v>
      </c>
      <c r="J15" s="4">
        <f>ProjectData[[#This Row],[Budget]]*ProjectData[[#This Row],[Progress]]</f>
        <v>7039.9000000000005</v>
      </c>
      <c r="K15" s="4">
        <f>ProjectData[[#This Row],[Elapsed Days]]/(ProjectData[[#This Row],[End Date]]-ProjectData[[#This Row],[Start Date]])*ProjectData[[#This Row],[Budget]]</f>
        <v>142392.79935008357</v>
      </c>
      <c r="L15" s="4">
        <f>ProjectData[[#This Row],[EV]]-ProjectData[[#This Row],[PV]]</f>
        <v>-135352.89935008358</v>
      </c>
      <c r="M15" s="4">
        <f>ProjectData[[#This Row],[EV]]-ProjectData[[#This Row],[Expenses (AC)]]</f>
        <v>7039.9000000000005</v>
      </c>
      <c r="N15" s="5">
        <f>ProjectData[[#This Row],[EV]]/ProjectData[[#This Row],[PV]]</f>
        <v>4.944000000092609E-2</v>
      </c>
      <c r="O15" s="5">
        <f>IFERROR(ProjectData[[#This Row],[EV]]/ProjectData[[#This Row],[Expenses (AC)]],0)</f>
        <v>0</v>
      </c>
    </row>
    <row r="16" spans="1:15" x14ac:dyDescent="1">
      <c r="A16">
        <v>15</v>
      </c>
      <c r="B16" t="s">
        <v>25</v>
      </c>
      <c r="C16" s="1">
        <v>0.21</v>
      </c>
      <c r="D16" s="3">
        <v>778843</v>
      </c>
      <c r="E16" s="3">
        <v>191296</v>
      </c>
      <c r="F16" t="s">
        <v>17</v>
      </c>
      <c r="G16" s="2">
        <v>44846.458145069446</v>
      </c>
      <c r="H16" s="2">
        <v>46138.458145081022</v>
      </c>
      <c r="I16">
        <v>573</v>
      </c>
      <c r="J16" s="4">
        <f>ProjectData[[#This Row],[Budget]]*ProjectData[[#This Row],[Progress]]</f>
        <v>163557.03</v>
      </c>
      <c r="K16" s="4">
        <f>ProjectData[[#This Row],[Elapsed Days]]/(ProjectData[[#This Row],[End Date]]-ProjectData[[#This Row],[Start Date]])*ProjectData[[#This Row],[Budget]]</f>
        <v>345415.66485758626</v>
      </c>
      <c r="L16" s="4">
        <f>ProjectData[[#This Row],[EV]]-ProjectData[[#This Row],[PV]]</f>
        <v>-181858.63485758626</v>
      </c>
      <c r="M16" s="4">
        <f>ProjectData[[#This Row],[EV]]-ProjectData[[#This Row],[Expenses (AC)]]</f>
        <v>-27738.97</v>
      </c>
      <c r="N16" s="5">
        <f>ProjectData[[#This Row],[EV]]/ProjectData[[#This Row],[PV]]</f>
        <v>0.47350785340738388</v>
      </c>
      <c r="O16" s="5">
        <f>IFERROR(ProjectData[[#This Row],[EV]]/ProjectData[[#This Row],[Expenses (AC)]],0)</f>
        <v>0.85499451112412173</v>
      </c>
    </row>
    <row r="17" spans="1:15" x14ac:dyDescent="1">
      <c r="A17">
        <v>16</v>
      </c>
      <c r="B17" t="s">
        <v>26</v>
      </c>
      <c r="C17" s="1">
        <v>0.52</v>
      </c>
      <c r="D17" s="3">
        <v>672843</v>
      </c>
      <c r="E17" s="3">
        <v>348406</v>
      </c>
      <c r="F17" t="s">
        <v>17</v>
      </c>
      <c r="G17" s="2">
        <v>45314.458145069446</v>
      </c>
      <c r="H17" s="2">
        <v>45884.458145081022</v>
      </c>
      <c r="I17">
        <v>105</v>
      </c>
      <c r="J17" s="4">
        <f>ProjectData[[#This Row],[Budget]]*ProjectData[[#This Row],[Progress]]</f>
        <v>349878.36</v>
      </c>
      <c r="K17" s="4">
        <f>ProjectData[[#This Row],[Elapsed Days]]/(ProjectData[[#This Row],[End Date]]-ProjectData[[#This Row],[Start Date]])*ProjectData[[#This Row],[Budget]]</f>
        <v>123944.76315537756</v>
      </c>
      <c r="L17" s="4">
        <f>ProjectData[[#This Row],[EV]]-ProjectData[[#This Row],[PV]]</f>
        <v>225933.59684462243</v>
      </c>
      <c r="M17" s="4">
        <f>ProjectData[[#This Row],[EV]]-ProjectData[[#This Row],[Expenses (AC)]]</f>
        <v>1472.359999999986</v>
      </c>
      <c r="N17" s="5">
        <f>ProjectData[[#This Row],[EV]]/ProjectData[[#This Row],[PV]]</f>
        <v>2.8228571429144718</v>
      </c>
      <c r="O17" s="5">
        <f>IFERROR(ProjectData[[#This Row],[EV]]/ProjectData[[#This Row],[Expenses (AC)]],0)</f>
        <v>1.0042259892194738</v>
      </c>
    </row>
    <row r="18" spans="1:15" x14ac:dyDescent="1">
      <c r="A18">
        <v>17</v>
      </c>
      <c r="B18" t="s">
        <v>27</v>
      </c>
      <c r="C18" s="1">
        <v>0.01</v>
      </c>
      <c r="D18" s="3">
        <v>356508</v>
      </c>
      <c r="E18" s="3">
        <v>46990</v>
      </c>
      <c r="F18" t="s">
        <v>9</v>
      </c>
      <c r="G18" s="2">
        <v>44510.458145069446</v>
      </c>
      <c r="H18" s="2">
        <v>45839.458145081022</v>
      </c>
      <c r="I18">
        <v>909</v>
      </c>
      <c r="J18" s="4">
        <f>ProjectData[[#This Row],[Budget]]*ProjectData[[#This Row],[Progress]]</f>
        <v>3565.08</v>
      </c>
      <c r="K18" s="4">
        <f>ProjectData[[#This Row],[Elapsed Days]]/(ProjectData[[#This Row],[End Date]]-ProjectData[[#This Row],[Start Date]])*ProjectData[[#This Row],[Budget]]</f>
        <v>243841.81489629592</v>
      </c>
      <c r="L18" s="4">
        <f>ProjectData[[#This Row],[EV]]-ProjectData[[#This Row],[PV]]</f>
        <v>-240276.73489629594</v>
      </c>
      <c r="M18" s="4">
        <f>ProjectData[[#This Row],[EV]]-ProjectData[[#This Row],[Expenses (AC)]]</f>
        <v>-43424.92</v>
      </c>
      <c r="N18" s="5">
        <f>ProjectData[[#This Row],[EV]]/ProjectData[[#This Row],[PV]]</f>
        <v>1.4620462046331969E-2</v>
      </c>
      <c r="O18" s="5">
        <f>IFERROR(ProjectData[[#This Row],[EV]]/ProjectData[[#This Row],[Expenses (AC)]],0)</f>
        <v>7.58689082783571E-2</v>
      </c>
    </row>
    <row r="19" spans="1:15" x14ac:dyDescent="1">
      <c r="A19">
        <v>18</v>
      </c>
      <c r="B19" t="s">
        <v>28</v>
      </c>
      <c r="C19" s="1">
        <v>0.87</v>
      </c>
      <c r="D19" s="3">
        <v>903591</v>
      </c>
      <c r="E19" s="3">
        <v>750933</v>
      </c>
      <c r="F19" t="s">
        <v>17</v>
      </c>
      <c r="G19" s="2">
        <v>44676.458145069446</v>
      </c>
      <c r="H19" s="2">
        <v>46077.458145081022</v>
      </c>
      <c r="I19">
        <v>743</v>
      </c>
      <c r="J19" s="4">
        <f>ProjectData[[#This Row],[Budget]]*ProjectData[[#This Row],[Progress]]</f>
        <v>786124.17</v>
      </c>
      <c r="K19" s="4">
        <f>ProjectData[[#This Row],[Elapsed Days]]/(ProjectData[[#This Row],[End Date]]-ProjectData[[#This Row],[Start Date]])*ProjectData[[#This Row],[Budget]]</f>
        <v>479206.36188040877</v>
      </c>
      <c r="L19" s="4">
        <f>ProjectData[[#This Row],[EV]]-ProjectData[[#This Row],[PV]]</f>
        <v>306917.80811959127</v>
      </c>
      <c r="M19" s="4">
        <f>ProjectData[[#This Row],[EV]]-ProjectData[[#This Row],[Expenses (AC)]]</f>
        <v>35191.170000000042</v>
      </c>
      <c r="N19" s="5">
        <f>ProjectData[[#This Row],[EV]]/ProjectData[[#This Row],[PV]]</f>
        <v>1.6404710632706208</v>
      </c>
      <c r="O19" s="5">
        <f>IFERROR(ProjectData[[#This Row],[EV]]/ProjectData[[#This Row],[Expenses (AC)]],0)</f>
        <v>1.0468632621019451</v>
      </c>
    </row>
    <row r="20" spans="1:15" x14ac:dyDescent="1">
      <c r="A20">
        <v>19</v>
      </c>
      <c r="B20" t="s">
        <v>29</v>
      </c>
      <c r="C20" s="1">
        <v>0.28999999999999998</v>
      </c>
      <c r="D20" s="3">
        <v>996942</v>
      </c>
      <c r="E20" s="3">
        <v>244968</v>
      </c>
      <c r="F20" t="s">
        <v>17</v>
      </c>
      <c r="G20" s="2">
        <v>44925.458145069446</v>
      </c>
      <c r="H20" s="2">
        <v>45746.458145081022</v>
      </c>
      <c r="I20">
        <v>494</v>
      </c>
      <c r="J20" s="4">
        <f>ProjectData[[#This Row],[Budget]]*ProjectData[[#This Row],[Progress]]</f>
        <v>289113.18</v>
      </c>
      <c r="K20" s="4">
        <f>ProjectData[[#This Row],[Elapsed Days]]/(ProjectData[[#This Row],[End Date]]-ProjectData[[#This Row],[Start Date]])*ProjectData[[#This Row],[Budget]]</f>
        <v>599865.22289044573</v>
      </c>
      <c r="L20" s="4">
        <f>ProjectData[[#This Row],[EV]]-ProjectData[[#This Row],[PV]]</f>
        <v>-310752.04289044574</v>
      </c>
      <c r="M20" s="4">
        <f>ProjectData[[#This Row],[EV]]-ProjectData[[#This Row],[Expenses (AC)]]</f>
        <v>44145.179999999993</v>
      </c>
      <c r="N20" s="5">
        <f>ProjectData[[#This Row],[EV]]/ProjectData[[#This Row],[PV]]</f>
        <v>0.48196356275983204</v>
      </c>
      <c r="O20" s="5">
        <f>IFERROR(ProjectData[[#This Row],[EV]]/ProjectData[[#This Row],[Expenses (AC)]],0)</f>
        <v>1.1802079455275791</v>
      </c>
    </row>
    <row r="21" spans="1:15" x14ac:dyDescent="1">
      <c r="A21">
        <v>20</v>
      </c>
      <c r="B21" t="s">
        <v>30</v>
      </c>
      <c r="C21" s="1">
        <v>0.37</v>
      </c>
      <c r="D21" s="3">
        <v>206530</v>
      </c>
      <c r="E21" s="3">
        <v>84228</v>
      </c>
      <c r="F21" t="s">
        <v>9</v>
      </c>
      <c r="G21" s="2">
        <v>45003.458145069446</v>
      </c>
      <c r="H21" s="2">
        <v>46105.458145081022</v>
      </c>
      <c r="I21">
        <v>416</v>
      </c>
      <c r="J21" s="4">
        <f>ProjectData[[#This Row],[Budget]]*ProjectData[[#This Row],[Progress]]</f>
        <v>76416.100000000006</v>
      </c>
      <c r="K21" s="4">
        <f>ProjectData[[#This Row],[Elapsed Days]]/(ProjectData[[#This Row],[End Date]]-ProjectData[[#This Row],[Start Date]])*ProjectData[[#This Row],[Budget]]</f>
        <v>77964.137930215511</v>
      </c>
      <c r="L21" s="4">
        <f>ProjectData[[#This Row],[EV]]-ProjectData[[#This Row],[PV]]</f>
        <v>-1548.0379302155052</v>
      </c>
      <c r="M21" s="4">
        <f>ProjectData[[#This Row],[EV]]-ProjectData[[#This Row],[Expenses (AC)]]</f>
        <v>-7811.8999999999942</v>
      </c>
      <c r="N21" s="5">
        <f>ProjectData[[#This Row],[EV]]/ProjectData[[#This Row],[PV]]</f>
        <v>0.98014423077952673</v>
      </c>
      <c r="O21" s="5">
        <f>IFERROR(ProjectData[[#This Row],[EV]]/ProjectData[[#This Row],[Expenses (AC)]],0)</f>
        <v>0.90725293251650285</v>
      </c>
    </row>
    <row r="22" spans="1:15" x14ac:dyDescent="1">
      <c r="A22">
        <v>21</v>
      </c>
      <c r="B22" t="s">
        <v>31</v>
      </c>
      <c r="C22" s="1">
        <v>0.01</v>
      </c>
      <c r="D22" s="3">
        <v>704365</v>
      </c>
      <c r="E22" s="3">
        <v>143257</v>
      </c>
      <c r="F22" t="s">
        <v>17</v>
      </c>
      <c r="G22" s="2">
        <v>45179.458145069446</v>
      </c>
      <c r="H22" s="2">
        <v>45653.458145081022</v>
      </c>
      <c r="I22">
        <v>240</v>
      </c>
      <c r="J22" s="4">
        <f>ProjectData[[#This Row],[Budget]]*ProjectData[[#This Row],[Progress]]</f>
        <v>7043.6500000000005</v>
      </c>
      <c r="K22" s="4">
        <f>ProjectData[[#This Row],[Elapsed Days]]/(ProjectData[[#This Row],[End Date]]-ProjectData[[#This Row],[Start Date]])*ProjectData[[#This Row],[Budget]]</f>
        <v>356640.50632040401</v>
      </c>
      <c r="L22" s="4">
        <f>ProjectData[[#This Row],[EV]]-ProjectData[[#This Row],[PV]]</f>
        <v>-349596.85632040398</v>
      </c>
      <c r="M22" s="4">
        <f>ProjectData[[#This Row],[EV]]-ProjectData[[#This Row],[Expenses (AC)]]</f>
        <v>-136213.35</v>
      </c>
      <c r="N22" s="5">
        <f>ProjectData[[#This Row],[EV]]/ProjectData[[#This Row],[PV]]</f>
        <v>1.975000000048234E-2</v>
      </c>
      <c r="O22" s="5">
        <f>IFERROR(ProjectData[[#This Row],[EV]]/ProjectData[[#This Row],[Expenses (AC)]],0)</f>
        <v>4.9167928966821872E-2</v>
      </c>
    </row>
    <row r="23" spans="1:15" x14ac:dyDescent="1">
      <c r="A23">
        <v>22</v>
      </c>
      <c r="B23" t="s">
        <v>32</v>
      </c>
      <c r="C23" s="1">
        <v>0.63</v>
      </c>
      <c r="D23" s="3">
        <v>922352</v>
      </c>
      <c r="E23" s="3">
        <v>588550</v>
      </c>
      <c r="F23" t="s">
        <v>9</v>
      </c>
      <c r="G23" s="2">
        <v>44661.458145069446</v>
      </c>
      <c r="H23" s="2">
        <v>46247.458145081022</v>
      </c>
      <c r="I23">
        <v>758</v>
      </c>
      <c r="J23" s="4">
        <f>ProjectData[[#This Row],[Budget]]*ProjectData[[#This Row],[Progress]]</f>
        <v>581081.76</v>
      </c>
      <c r="K23" s="4">
        <f>ProjectData[[#This Row],[Elapsed Days]]/(ProjectData[[#This Row],[End Date]]-ProjectData[[#This Row],[Start Date]])*ProjectData[[#This Row],[Budget]]</f>
        <v>440821.44766386948</v>
      </c>
      <c r="L23" s="4">
        <f>ProjectData[[#This Row],[EV]]-ProjectData[[#This Row],[PV]]</f>
        <v>140260.31233613053</v>
      </c>
      <c r="M23" s="4">
        <f>ProjectData[[#This Row],[EV]]-ProjectData[[#This Row],[Expenses (AC)]]</f>
        <v>-7468.2399999999907</v>
      </c>
      <c r="N23" s="5">
        <f>ProjectData[[#This Row],[EV]]/ProjectData[[#This Row],[PV]]</f>
        <v>1.3181794195346874</v>
      </c>
      <c r="O23" s="5">
        <f>IFERROR(ProjectData[[#This Row],[EV]]/ProjectData[[#This Row],[Expenses (AC)]],0)</f>
        <v>0.98731078073230827</v>
      </c>
    </row>
    <row r="24" spans="1:15" x14ac:dyDescent="1">
      <c r="A24">
        <v>23</v>
      </c>
      <c r="B24" t="s">
        <v>33</v>
      </c>
      <c r="C24" s="1">
        <v>0.59</v>
      </c>
      <c r="D24" s="3">
        <v>560337</v>
      </c>
      <c r="E24" s="3">
        <v>307263</v>
      </c>
      <c r="F24" t="s">
        <v>11</v>
      </c>
      <c r="G24" s="2">
        <v>44755.458145069446</v>
      </c>
      <c r="H24" s="2">
        <v>45662.458145081022</v>
      </c>
      <c r="I24">
        <v>664</v>
      </c>
      <c r="J24" s="4">
        <f>ProjectData[[#This Row],[Budget]]*ProjectData[[#This Row],[Progress]]</f>
        <v>330598.82999999996</v>
      </c>
      <c r="K24" s="4">
        <f>ProjectData[[#This Row],[Elapsed Days]]/(ProjectData[[#This Row],[End Date]]-ProjectData[[#This Row],[Start Date]])*ProjectData[[#This Row],[Budget]]</f>
        <v>410213.63615793973</v>
      </c>
      <c r="L24" s="4">
        <f>ProjectData[[#This Row],[EV]]-ProjectData[[#This Row],[PV]]</f>
        <v>-79614.806157939776</v>
      </c>
      <c r="M24" s="4">
        <f>ProjectData[[#This Row],[EV]]-ProjectData[[#This Row],[Expenses (AC)]]</f>
        <v>23335.829999999958</v>
      </c>
      <c r="N24" s="5">
        <f>ProjectData[[#This Row],[EV]]/ProjectData[[#This Row],[PV]]</f>
        <v>0.80591867470908107</v>
      </c>
      <c r="O24" s="5">
        <f>IFERROR(ProjectData[[#This Row],[EV]]/ProjectData[[#This Row],[Expenses (AC)]],0)</f>
        <v>1.075947413128167</v>
      </c>
    </row>
    <row r="25" spans="1:15" x14ac:dyDescent="1">
      <c r="A25">
        <v>24</v>
      </c>
      <c r="B25" t="s">
        <v>34</v>
      </c>
      <c r="C25" s="1">
        <v>0.2</v>
      </c>
      <c r="D25" s="3">
        <v>824839</v>
      </c>
      <c r="E25" s="3">
        <v>235698</v>
      </c>
      <c r="F25" t="s">
        <v>17</v>
      </c>
      <c r="G25" s="2">
        <v>45239.458145069446</v>
      </c>
      <c r="H25" s="2">
        <v>46112.458145081022</v>
      </c>
      <c r="I25">
        <v>180</v>
      </c>
      <c r="J25" s="4">
        <f>ProjectData[[#This Row],[Budget]]*ProjectData[[#This Row],[Progress]]</f>
        <v>164967.80000000002</v>
      </c>
      <c r="K25" s="4">
        <f>ProjectData[[#This Row],[Elapsed Days]]/(ProjectData[[#This Row],[End Date]]-ProjectData[[#This Row],[Start Date]])*ProjectData[[#This Row],[Budget]]</f>
        <v>170069.89690496135</v>
      </c>
      <c r="L25" s="4">
        <f>ProjectData[[#This Row],[EV]]-ProjectData[[#This Row],[PV]]</f>
        <v>-5102.0969049613341</v>
      </c>
      <c r="M25" s="4">
        <f>ProjectData[[#This Row],[EV]]-ProjectData[[#This Row],[Expenses (AC)]]</f>
        <v>-70730.199999999983</v>
      </c>
      <c r="N25" s="5">
        <f>ProjectData[[#This Row],[EV]]/ProjectData[[#This Row],[PV]]</f>
        <v>0.97000000001286235</v>
      </c>
      <c r="O25" s="5">
        <f>IFERROR(ProjectData[[#This Row],[EV]]/ProjectData[[#This Row],[Expenses (AC)]],0)</f>
        <v>0.69991175147858709</v>
      </c>
    </row>
    <row r="26" spans="1:15" x14ac:dyDescent="1">
      <c r="A26">
        <v>25</v>
      </c>
      <c r="B26" t="s">
        <v>35</v>
      </c>
      <c r="C26" s="1">
        <v>0.32</v>
      </c>
      <c r="D26" s="3">
        <v>905889</v>
      </c>
      <c r="E26" s="3">
        <v>354939</v>
      </c>
      <c r="F26" t="s">
        <v>11</v>
      </c>
      <c r="G26" s="2">
        <v>44869.458145069446</v>
      </c>
      <c r="H26" s="2">
        <v>46092.458145081022</v>
      </c>
      <c r="I26">
        <v>550</v>
      </c>
      <c r="J26" s="4">
        <f>ProjectData[[#This Row],[Budget]]*ProjectData[[#This Row],[Progress]]</f>
        <v>289884.48</v>
      </c>
      <c r="K26" s="4">
        <f>ProjectData[[#This Row],[Elapsed Days]]/(ProjectData[[#This Row],[End Date]]-ProjectData[[#This Row],[Start Date]])*ProjectData[[#This Row],[Budget]]</f>
        <v>407390.8013044023</v>
      </c>
      <c r="L26" s="4">
        <f>ProjectData[[#This Row],[EV]]-ProjectData[[#This Row],[PV]]</f>
        <v>-117506.32130440231</v>
      </c>
      <c r="M26" s="4">
        <f>ProjectData[[#This Row],[EV]]-ProjectData[[#This Row],[Expenses (AC)]]</f>
        <v>-65054.520000000019</v>
      </c>
      <c r="N26" s="5">
        <f>ProjectData[[#This Row],[EV]]/ProjectData[[#This Row],[PV]]</f>
        <v>0.71156363637037146</v>
      </c>
      <c r="O26" s="5">
        <f>IFERROR(ProjectData[[#This Row],[EV]]/ProjectData[[#This Row],[Expenses (AC)]],0)</f>
        <v>0.81671633717342973</v>
      </c>
    </row>
    <row r="27" spans="1:15" x14ac:dyDescent="1">
      <c r="A27">
        <v>26</v>
      </c>
      <c r="B27" t="s">
        <v>36</v>
      </c>
      <c r="C27" s="1">
        <v>0.75</v>
      </c>
      <c r="D27" s="3">
        <v>559773</v>
      </c>
      <c r="E27" s="3">
        <v>366569</v>
      </c>
      <c r="F27" t="s">
        <v>9</v>
      </c>
      <c r="G27" s="2">
        <v>45374.458145081022</v>
      </c>
      <c r="H27" s="2">
        <v>46403.458145081022</v>
      </c>
      <c r="I27">
        <v>45</v>
      </c>
      <c r="J27" s="4">
        <f>ProjectData[[#This Row],[Budget]]*ProjectData[[#This Row],[Progress]]</f>
        <v>419829.75</v>
      </c>
      <c r="K27" s="4">
        <f>ProjectData[[#This Row],[Elapsed Days]]/(ProjectData[[#This Row],[End Date]]-ProjectData[[#This Row],[Start Date]])*ProjectData[[#This Row],[Budget]]</f>
        <v>24479.868804664722</v>
      </c>
      <c r="L27" s="4">
        <f>ProjectData[[#This Row],[EV]]-ProjectData[[#This Row],[PV]]</f>
        <v>395349.8811953353</v>
      </c>
      <c r="M27" s="4">
        <f>ProjectData[[#This Row],[EV]]-ProjectData[[#This Row],[Expenses (AC)]]</f>
        <v>53260.75</v>
      </c>
      <c r="N27" s="5">
        <f>ProjectData[[#This Row],[EV]]/ProjectData[[#This Row],[PV]]</f>
        <v>17.150000000000002</v>
      </c>
      <c r="O27" s="5">
        <f>IFERROR(ProjectData[[#This Row],[EV]]/ProjectData[[#This Row],[Expenses (AC)]],0)</f>
        <v>1.1452952922914923</v>
      </c>
    </row>
    <row r="28" spans="1:15" x14ac:dyDescent="1">
      <c r="A28">
        <v>27</v>
      </c>
      <c r="B28" t="s">
        <v>37</v>
      </c>
      <c r="C28" s="1">
        <v>0.56999999999999995</v>
      </c>
      <c r="D28" s="3">
        <v>308261</v>
      </c>
      <c r="E28" s="3">
        <v>159181</v>
      </c>
      <c r="F28" t="s">
        <v>17</v>
      </c>
      <c r="G28" s="2">
        <v>44885.458145081022</v>
      </c>
      <c r="H28" s="2">
        <v>46255.458145081022</v>
      </c>
      <c r="I28">
        <v>534</v>
      </c>
      <c r="J28" s="4">
        <f>ProjectData[[#This Row],[Budget]]*ProjectData[[#This Row],[Progress]]</f>
        <v>175708.77</v>
      </c>
      <c r="K28" s="4">
        <f>ProjectData[[#This Row],[Elapsed Days]]/(ProjectData[[#This Row],[End Date]]-ProjectData[[#This Row],[Start Date]])*ProjectData[[#This Row],[Budget]]</f>
        <v>120154.28759124088</v>
      </c>
      <c r="L28" s="4">
        <f>ProjectData[[#This Row],[EV]]-ProjectData[[#This Row],[PV]]</f>
        <v>55554.482408759111</v>
      </c>
      <c r="M28" s="4">
        <f>ProjectData[[#This Row],[EV]]-ProjectData[[#This Row],[Expenses (AC)]]</f>
        <v>16527.76999999999</v>
      </c>
      <c r="N28" s="5">
        <f>ProjectData[[#This Row],[EV]]/ProjectData[[#This Row],[PV]]</f>
        <v>1.4623595505617977</v>
      </c>
      <c r="O28" s="5">
        <f>IFERROR(ProjectData[[#This Row],[EV]]/ProjectData[[#This Row],[Expenses (AC)]],0)</f>
        <v>1.1038300425302014</v>
      </c>
    </row>
    <row r="29" spans="1:15" x14ac:dyDescent="1">
      <c r="A29">
        <v>28</v>
      </c>
      <c r="B29" t="s">
        <v>38</v>
      </c>
      <c r="C29" s="1">
        <v>0.21</v>
      </c>
      <c r="D29" s="3">
        <v>864469</v>
      </c>
      <c r="E29" s="3">
        <v>276330</v>
      </c>
      <c r="F29" t="s">
        <v>9</v>
      </c>
      <c r="G29" s="2">
        <v>45250.458145081022</v>
      </c>
      <c r="H29" s="2">
        <v>45802.458145081022</v>
      </c>
      <c r="I29">
        <v>169</v>
      </c>
      <c r="J29" s="4">
        <f>ProjectData[[#This Row],[Budget]]*ProjectData[[#This Row],[Progress]]</f>
        <v>181538.49</v>
      </c>
      <c r="K29" s="4">
        <f>ProjectData[[#This Row],[Elapsed Days]]/(ProjectData[[#This Row],[End Date]]-ProjectData[[#This Row],[Start Date]])*ProjectData[[#This Row],[Budget]]</f>
        <v>264665.32789855072</v>
      </c>
      <c r="L29" s="4">
        <f>ProjectData[[#This Row],[EV]]-ProjectData[[#This Row],[PV]]</f>
        <v>-83126.83789855073</v>
      </c>
      <c r="M29" s="4">
        <f>ProjectData[[#This Row],[EV]]-ProjectData[[#This Row],[Expenses (AC)]]</f>
        <v>-94791.510000000009</v>
      </c>
      <c r="N29" s="5">
        <f>ProjectData[[#This Row],[EV]]/ProjectData[[#This Row],[PV]]</f>
        <v>0.68591715976331358</v>
      </c>
      <c r="O29" s="5">
        <f>IFERROR(ProjectData[[#This Row],[EV]]/ProjectData[[#This Row],[Expenses (AC)]],0)</f>
        <v>0.6569626533492563</v>
      </c>
    </row>
    <row r="30" spans="1:15" x14ac:dyDescent="1">
      <c r="A30">
        <v>29</v>
      </c>
      <c r="B30" t="s">
        <v>39</v>
      </c>
      <c r="C30" s="1">
        <v>0.88</v>
      </c>
      <c r="D30" s="3">
        <v>441097</v>
      </c>
      <c r="E30" s="3">
        <v>407045</v>
      </c>
      <c r="F30" t="s">
        <v>11</v>
      </c>
      <c r="G30" s="2">
        <v>44571.458145081022</v>
      </c>
      <c r="H30" s="2">
        <v>46100.458145081022</v>
      </c>
      <c r="I30">
        <v>848</v>
      </c>
      <c r="J30" s="4">
        <f>ProjectData[[#This Row],[Budget]]*ProjectData[[#This Row],[Progress]]</f>
        <v>388165.36</v>
      </c>
      <c r="K30" s="4">
        <f>ProjectData[[#This Row],[Elapsed Days]]/(ProjectData[[#This Row],[End Date]]-ProjectData[[#This Row],[Start Date]])*ProjectData[[#This Row],[Budget]]</f>
        <v>244637.18508829299</v>
      </c>
      <c r="L30" s="4">
        <f>ProjectData[[#This Row],[EV]]-ProjectData[[#This Row],[PV]]</f>
        <v>143528.174911707</v>
      </c>
      <c r="M30" s="4">
        <f>ProjectData[[#This Row],[EV]]-ProjectData[[#This Row],[Expenses (AC)]]</f>
        <v>-18879.640000000014</v>
      </c>
      <c r="N30" s="5">
        <f>ProjectData[[#This Row],[EV]]/ProjectData[[#This Row],[PV]]</f>
        <v>1.5866981132075473</v>
      </c>
      <c r="O30" s="5">
        <f>IFERROR(ProjectData[[#This Row],[EV]]/ProjectData[[#This Row],[Expenses (AC)]],0)</f>
        <v>0.95361780638504334</v>
      </c>
    </row>
    <row r="31" spans="1:15" x14ac:dyDescent="1">
      <c r="A31">
        <v>30</v>
      </c>
      <c r="B31" t="s">
        <v>40</v>
      </c>
      <c r="C31" s="1">
        <v>0.48</v>
      </c>
      <c r="D31" s="3">
        <v>415139</v>
      </c>
      <c r="E31" s="3">
        <v>96740</v>
      </c>
      <c r="F31" t="s">
        <v>9</v>
      </c>
      <c r="G31" s="2">
        <v>44711.458145081022</v>
      </c>
      <c r="H31" s="2">
        <v>46036.458145081022</v>
      </c>
      <c r="I31">
        <v>708</v>
      </c>
      <c r="J31" s="4">
        <f>ProjectData[[#This Row],[Budget]]*ProjectData[[#This Row],[Progress]]</f>
        <v>199266.72</v>
      </c>
      <c r="K31" s="4">
        <f>ProjectData[[#This Row],[Elapsed Days]]/(ProjectData[[#This Row],[End Date]]-ProjectData[[#This Row],[Start Date]])*ProjectData[[#This Row],[Budget]]</f>
        <v>221825.21660377359</v>
      </c>
      <c r="L31" s="4">
        <f>ProjectData[[#This Row],[EV]]-ProjectData[[#This Row],[PV]]</f>
        <v>-22558.496603773587</v>
      </c>
      <c r="M31" s="4">
        <f>ProjectData[[#This Row],[EV]]-ProjectData[[#This Row],[Expenses (AC)]]</f>
        <v>102526.72</v>
      </c>
      <c r="N31" s="5">
        <f>ProjectData[[#This Row],[EV]]/ProjectData[[#This Row],[PV]]</f>
        <v>0.89830508474576265</v>
      </c>
      <c r="O31" s="5">
        <f>IFERROR(ProjectData[[#This Row],[EV]]/ProjectData[[#This Row],[Expenses (AC)]],0)</f>
        <v>2.0598172420922061</v>
      </c>
    </row>
    <row r="32" spans="1:15" x14ac:dyDescent="1">
      <c r="A32">
        <v>31</v>
      </c>
      <c r="B32" t="s">
        <v>41</v>
      </c>
      <c r="C32" s="1">
        <v>0.9</v>
      </c>
      <c r="D32" s="3">
        <v>271829</v>
      </c>
      <c r="E32" s="3">
        <v>257748</v>
      </c>
      <c r="F32" t="s">
        <v>17</v>
      </c>
      <c r="G32" s="2">
        <v>45167.458145081022</v>
      </c>
      <c r="H32" s="2">
        <v>45900.458145081022</v>
      </c>
      <c r="I32">
        <v>252</v>
      </c>
      <c r="J32" s="4">
        <f>ProjectData[[#This Row],[Budget]]*ProjectData[[#This Row],[Progress]]</f>
        <v>244646.1</v>
      </c>
      <c r="K32" s="4">
        <f>ProjectData[[#This Row],[Elapsed Days]]/(ProjectData[[#This Row],[End Date]]-ProjectData[[#This Row],[Start Date]])*ProjectData[[#This Row],[Budget]]</f>
        <v>93452.80763983629</v>
      </c>
      <c r="L32" s="4">
        <f>ProjectData[[#This Row],[EV]]-ProjectData[[#This Row],[PV]]</f>
        <v>151193.2923601637</v>
      </c>
      <c r="M32" s="4">
        <f>ProjectData[[#This Row],[EV]]-ProjectData[[#This Row],[Expenses (AC)]]</f>
        <v>-13101.899999999994</v>
      </c>
      <c r="N32" s="5">
        <f>ProjectData[[#This Row],[EV]]/ProjectData[[#This Row],[PV]]</f>
        <v>2.6178571428571429</v>
      </c>
      <c r="O32" s="5">
        <f>IFERROR(ProjectData[[#This Row],[EV]]/ProjectData[[#This Row],[Expenses (AC)]],0)</f>
        <v>0.94916779179663857</v>
      </c>
    </row>
    <row r="33" spans="1:15" x14ac:dyDescent="1">
      <c r="A33">
        <v>32</v>
      </c>
      <c r="B33" t="s">
        <v>42</v>
      </c>
      <c r="C33" s="1">
        <v>0.57999999999999996</v>
      </c>
      <c r="D33" s="3">
        <v>371836</v>
      </c>
      <c r="E33" s="3">
        <v>250114</v>
      </c>
      <c r="F33" t="s">
        <v>17</v>
      </c>
      <c r="G33" s="2">
        <v>45324.458145081022</v>
      </c>
      <c r="H33" s="2">
        <v>45661.458145081022</v>
      </c>
      <c r="I33">
        <v>95</v>
      </c>
      <c r="J33" s="4">
        <f>ProjectData[[#This Row],[Budget]]*ProjectData[[#This Row],[Progress]]</f>
        <v>215664.87999999998</v>
      </c>
      <c r="K33" s="4">
        <f>ProjectData[[#This Row],[Elapsed Days]]/(ProjectData[[#This Row],[End Date]]-ProjectData[[#This Row],[Start Date]])*ProjectData[[#This Row],[Budget]]</f>
        <v>104820.23738872404</v>
      </c>
      <c r="L33" s="4">
        <f>ProjectData[[#This Row],[EV]]-ProjectData[[#This Row],[PV]]</f>
        <v>110844.64261127594</v>
      </c>
      <c r="M33" s="4">
        <f>ProjectData[[#This Row],[EV]]-ProjectData[[#This Row],[Expenses (AC)]]</f>
        <v>-34449.120000000024</v>
      </c>
      <c r="N33" s="5">
        <f>ProjectData[[#This Row],[EV]]/ProjectData[[#This Row],[PV]]</f>
        <v>2.0574736842105259</v>
      </c>
      <c r="O33" s="5">
        <f>IFERROR(ProjectData[[#This Row],[EV]]/ProjectData[[#This Row],[Expenses (AC)]],0)</f>
        <v>0.86226632655509083</v>
      </c>
    </row>
    <row r="34" spans="1:15" x14ac:dyDescent="1">
      <c r="A34">
        <v>33</v>
      </c>
      <c r="B34" t="s">
        <v>43</v>
      </c>
      <c r="C34" s="1">
        <v>0.41</v>
      </c>
      <c r="D34" s="3">
        <v>538974</v>
      </c>
      <c r="E34" s="3">
        <v>175836</v>
      </c>
      <c r="F34" t="s">
        <v>11</v>
      </c>
      <c r="G34" s="2">
        <v>44614.458145081022</v>
      </c>
      <c r="H34" s="2">
        <v>46120.458145081022</v>
      </c>
      <c r="I34">
        <v>805</v>
      </c>
      <c r="J34" s="4">
        <f>ProjectData[[#This Row],[Budget]]*ProjectData[[#This Row],[Progress]]</f>
        <v>220979.34</v>
      </c>
      <c r="K34" s="4">
        <f>ProjectData[[#This Row],[Elapsed Days]]/(ProjectData[[#This Row],[End Date]]-ProjectData[[#This Row],[Start Date]])*ProjectData[[#This Row],[Budget]]</f>
        <v>288096.99203187251</v>
      </c>
      <c r="L34" s="4">
        <f>ProjectData[[#This Row],[EV]]-ProjectData[[#This Row],[PV]]</f>
        <v>-67117.652031872509</v>
      </c>
      <c r="M34" s="4">
        <f>ProjectData[[#This Row],[EV]]-ProjectData[[#This Row],[Expenses (AC)]]</f>
        <v>45143.34</v>
      </c>
      <c r="N34" s="5">
        <f>ProjectData[[#This Row],[EV]]/ProjectData[[#This Row],[PV]]</f>
        <v>0.76703105590062115</v>
      </c>
      <c r="O34" s="5">
        <f>IFERROR(ProjectData[[#This Row],[EV]]/ProjectData[[#This Row],[Expenses (AC)]],0)</f>
        <v>1.2567354807889168</v>
      </c>
    </row>
    <row r="35" spans="1:15" x14ac:dyDescent="1">
      <c r="A35">
        <v>34</v>
      </c>
      <c r="B35" t="s">
        <v>44</v>
      </c>
      <c r="C35" s="1">
        <v>0.91</v>
      </c>
      <c r="D35" s="3">
        <v>302283</v>
      </c>
      <c r="E35" s="3">
        <v>295548</v>
      </c>
      <c r="F35" t="s">
        <v>9</v>
      </c>
      <c r="G35" s="2">
        <v>44832.458145081022</v>
      </c>
      <c r="H35" s="2">
        <v>45541.458145081022</v>
      </c>
      <c r="I35">
        <v>587</v>
      </c>
      <c r="J35" s="4">
        <f>ProjectData[[#This Row],[Budget]]*ProjectData[[#This Row],[Progress]]</f>
        <v>275077.53000000003</v>
      </c>
      <c r="K35" s="4">
        <f>ProjectData[[#This Row],[Elapsed Days]]/(ProjectData[[#This Row],[End Date]]-ProjectData[[#This Row],[Start Date]])*ProjectData[[#This Row],[Budget]]</f>
        <v>250268.15373765869</v>
      </c>
      <c r="L35" s="4">
        <f>ProjectData[[#This Row],[EV]]-ProjectData[[#This Row],[PV]]</f>
        <v>24809.376262341335</v>
      </c>
      <c r="M35" s="4">
        <f>ProjectData[[#This Row],[EV]]-ProjectData[[#This Row],[Expenses (AC)]]</f>
        <v>-20470.469999999972</v>
      </c>
      <c r="N35" s="5">
        <f>ProjectData[[#This Row],[EV]]/ProjectData[[#This Row],[PV]]</f>
        <v>1.0991311754684838</v>
      </c>
      <c r="O35" s="5">
        <f>IFERROR(ProjectData[[#This Row],[EV]]/ProjectData[[#This Row],[Expenses (AC)]],0)</f>
        <v>0.93073724065126484</v>
      </c>
    </row>
    <row r="36" spans="1:15" x14ac:dyDescent="1">
      <c r="A36">
        <v>35</v>
      </c>
      <c r="B36" t="s">
        <v>45</v>
      </c>
      <c r="C36" s="1">
        <v>0.59</v>
      </c>
      <c r="D36" s="3">
        <v>296769</v>
      </c>
      <c r="E36" s="3">
        <v>230658</v>
      </c>
      <c r="F36" t="s">
        <v>17</v>
      </c>
      <c r="G36" s="2">
        <v>44728.458145081022</v>
      </c>
      <c r="H36" s="2">
        <v>46258.458145081022</v>
      </c>
      <c r="I36">
        <v>691</v>
      </c>
      <c r="J36" s="4">
        <f>ProjectData[[#This Row],[Budget]]*ProjectData[[#This Row],[Progress]]</f>
        <v>175093.71</v>
      </c>
      <c r="K36" s="4">
        <f>ProjectData[[#This Row],[Elapsed Days]]/(ProjectData[[#This Row],[End Date]]-ProjectData[[#This Row],[Start Date]])*ProjectData[[#This Row],[Budget]]</f>
        <v>134030.96666666667</v>
      </c>
      <c r="L36" s="4">
        <f>ProjectData[[#This Row],[EV]]-ProjectData[[#This Row],[PV]]</f>
        <v>41062.743333333317</v>
      </c>
      <c r="M36" s="4">
        <f>ProjectData[[#This Row],[EV]]-ProjectData[[#This Row],[Expenses (AC)]]</f>
        <v>-55564.290000000008</v>
      </c>
      <c r="N36" s="5">
        <f>ProjectData[[#This Row],[EV]]/ProjectData[[#This Row],[PV]]</f>
        <v>1.3063675832127351</v>
      </c>
      <c r="O36" s="5">
        <f>IFERROR(ProjectData[[#This Row],[EV]]/ProjectData[[#This Row],[Expenses (AC)]],0)</f>
        <v>0.75910529875399935</v>
      </c>
    </row>
    <row r="37" spans="1:15" x14ac:dyDescent="1">
      <c r="A37">
        <v>36</v>
      </c>
      <c r="B37" t="s">
        <v>46</v>
      </c>
      <c r="C37" s="1">
        <v>0.79</v>
      </c>
      <c r="D37" s="3">
        <v>661353</v>
      </c>
      <c r="E37" s="3">
        <v>548683</v>
      </c>
      <c r="F37" t="s">
        <v>11</v>
      </c>
      <c r="G37" s="2">
        <v>44853.458145081022</v>
      </c>
      <c r="H37" s="2">
        <v>45925.458145081022</v>
      </c>
      <c r="I37">
        <v>566</v>
      </c>
      <c r="J37" s="4">
        <f>ProjectData[[#This Row],[Budget]]*ProjectData[[#This Row],[Progress]]</f>
        <v>522468.87</v>
      </c>
      <c r="K37" s="4">
        <f>ProjectData[[#This Row],[Elapsed Days]]/(ProjectData[[#This Row],[End Date]]-ProjectData[[#This Row],[Start Date]])*ProjectData[[#This Row],[Budget]]</f>
        <v>349184.51305970154</v>
      </c>
      <c r="L37" s="4">
        <f>ProjectData[[#This Row],[EV]]-ProjectData[[#This Row],[PV]]</f>
        <v>173284.35694029846</v>
      </c>
      <c r="M37" s="4">
        <f>ProjectData[[#This Row],[EV]]-ProjectData[[#This Row],[Expenses (AC)]]</f>
        <v>-26214.130000000005</v>
      </c>
      <c r="N37" s="5">
        <f>ProjectData[[#This Row],[EV]]/ProjectData[[#This Row],[PV]]</f>
        <v>1.4962544169611305</v>
      </c>
      <c r="O37" s="5">
        <f>IFERROR(ProjectData[[#This Row],[EV]]/ProjectData[[#This Row],[Expenses (AC)]],0)</f>
        <v>0.95222354255553754</v>
      </c>
    </row>
    <row r="38" spans="1:15" x14ac:dyDescent="1">
      <c r="A38">
        <v>37</v>
      </c>
      <c r="B38" t="s">
        <v>47</v>
      </c>
      <c r="C38" s="1">
        <v>0.14000000000000001</v>
      </c>
      <c r="D38" s="3">
        <v>323165</v>
      </c>
      <c r="E38" s="3">
        <v>25025</v>
      </c>
      <c r="F38" t="s">
        <v>17</v>
      </c>
      <c r="G38" s="2">
        <v>44836.458145081022</v>
      </c>
      <c r="H38" s="2">
        <v>45870.458145081022</v>
      </c>
      <c r="I38">
        <v>583</v>
      </c>
      <c r="J38" s="4">
        <f>ProjectData[[#This Row],[Budget]]*ProjectData[[#This Row],[Progress]]</f>
        <v>45243.100000000006</v>
      </c>
      <c r="K38" s="4">
        <f>ProjectData[[#This Row],[Elapsed Days]]/(ProjectData[[#This Row],[End Date]]-ProjectData[[#This Row],[Start Date]])*ProjectData[[#This Row],[Budget]]</f>
        <v>182210.05319148937</v>
      </c>
      <c r="L38" s="4">
        <f>ProjectData[[#This Row],[EV]]-ProjectData[[#This Row],[PV]]</f>
        <v>-136966.95319148936</v>
      </c>
      <c r="M38" s="4">
        <f>ProjectData[[#This Row],[EV]]-ProjectData[[#This Row],[Expenses (AC)]]</f>
        <v>20218.100000000006</v>
      </c>
      <c r="N38" s="5">
        <f>ProjectData[[#This Row],[EV]]/ProjectData[[#This Row],[PV]]</f>
        <v>0.24830188679245285</v>
      </c>
      <c r="O38" s="5">
        <f>IFERROR(ProjectData[[#This Row],[EV]]/ProjectData[[#This Row],[Expenses (AC)]],0)</f>
        <v>1.8079160839160842</v>
      </c>
    </row>
    <row r="39" spans="1:15" x14ac:dyDescent="1">
      <c r="A39">
        <v>38</v>
      </c>
      <c r="B39" t="s">
        <v>48</v>
      </c>
      <c r="C39" s="1">
        <v>0.61</v>
      </c>
      <c r="D39" s="3">
        <v>723587</v>
      </c>
      <c r="E39" s="3">
        <v>403583</v>
      </c>
      <c r="F39" t="s">
        <v>17</v>
      </c>
      <c r="G39" s="2">
        <v>44457.458145081022</v>
      </c>
      <c r="H39" s="2">
        <v>45992.458145081022</v>
      </c>
      <c r="I39">
        <v>962</v>
      </c>
      <c r="J39" s="4">
        <f>ProjectData[[#This Row],[Budget]]*ProjectData[[#This Row],[Progress]]</f>
        <v>441388.07</v>
      </c>
      <c r="K39" s="4">
        <f>ProjectData[[#This Row],[Elapsed Days]]/(ProjectData[[#This Row],[End Date]]-ProjectData[[#This Row],[Start Date]])*ProjectData[[#This Row],[Budget]]</f>
        <v>453479.27947882737</v>
      </c>
      <c r="L39" s="4">
        <f>ProjectData[[#This Row],[EV]]-ProjectData[[#This Row],[PV]]</f>
        <v>-12091.209478827368</v>
      </c>
      <c r="M39" s="4">
        <f>ProjectData[[#This Row],[EV]]-ProjectData[[#This Row],[Expenses (AC)]]</f>
        <v>37805.070000000007</v>
      </c>
      <c r="N39" s="5">
        <f>ProjectData[[#This Row],[EV]]/ProjectData[[#This Row],[PV]]</f>
        <v>0.97333679833679831</v>
      </c>
      <c r="O39" s="5">
        <f>IFERROR(ProjectData[[#This Row],[EV]]/ProjectData[[#This Row],[Expenses (AC)]],0)</f>
        <v>1.0936735937836828</v>
      </c>
    </row>
    <row r="40" spans="1:15" x14ac:dyDescent="1">
      <c r="A40">
        <v>39</v>
      </c>
      <c r="B40" t="s">
        <v>49</v>
      </c>
      <c r="C40" s="1">
        <v>0.61</v>
      </c>
      <c r="D40" s="3">
        <v>635822</v>
      </c>
      <c r="E40" s="3">
        <v>388680</v>
      </c>
      <c r="F40" t="s">
        <v>9</v>
      </c>
      <c r="G40" s="2">
        <v>44764.458145081022</v>
      </c>
      <c r="H40" s="2">
        <v>45696.458145081022</v>
      </c>
      <c r="I40">
        <v>655</v>
      </c>
      <c r="J40" s="4">
        <f>ProjectData[[#This Row],[Budget]]*ProjectData[[#This Row],[Progress]]</f>
        <v>387851.42</v>
      </c>
      <c r="K40" s="4">
        <f>ProjectData[[#This Row],[Elapsed Days]]/(ProjectData[[#This Row],[End Date]]-ProjectData[[#This Row],[Start Date]])*ProjectData[[#This Row],[Budget]]</f>
        <v>446849.15236051503</v>
      </c>
      <c r="L40" s="4">
        <f>ProjectData[[#This Row],[EV]]-ProjectData[[#This Row],[PV]]</f>
        <v>-58997.732360515045</v>
      </c>
      <c r="M40" s="4">
        <f>ProjectData[[#This Row],[EV]]-ProjectData[[#This Row],[Expenses (AC)]]</f>
        <v>-828.5800000000163</v>
      </c>
      <c r="N40" s="5">
        <f>ProjectData[[#This Row],[EV]]/ProjectData[[#This Row],[PV]]</f>
        <v>0.86796946564885491</v>
      </c>
      <c r="O40" s="5">
        <f>IFERROR(ProjectData[[#This Row],[EV]]/ProjectData[[#This Row],[Expenses (AC)]],0)</f>
        <v>0.99786822064423175</v>
      </c>
    </row>
    <row r="41" spans="1:15" x14ac:dyDescent="1">
      <c r="A41">
        <v>40</v>
      </c>
      <c r="B41" t="s">
        <v>50</v>
      </c>
      <c r="C41" s="1">
        <v>0.46</v>
      </c>
      <c r="D41" s="3">
        <v>587879</v>
      </c>
      <c r="E41" s="3">
        <v>292633</v>
      </c>
      <c r="F41" t="s">
        <v>17</v>
      </c>
      <c r="G41" s="2">
        <v>44614.458145081022</v>
      </c>
      <c r="H41" s="2">
        <v>45938.458145081022</v>
      </c>
      <c r="I41">
        <v>805</v>
      </c>
      <c r="J41" s="4">
        <f>ProjectData[[#This Row],[Budget]]*ProjectData[[#This Row],[Progress]]</f>
        <v>270424.34000000003</v>
      </c>
      <c r="K41" s="4">
        <f>ProjectData[[#This Row],[Elapsed Days]]/(ProjectData[[#This Row],[End Date]]-ProjectData[[#This Row],[Start Date]])*ProjectData[[#This Row],[Budget]]</f>
        <v>357433.98413897277</v>
      </c>
      <c r="L41" s="4">
        <f>ProjectData[[#This Row],[EV]]-ProjectData[[#This Row],[PV]]</f>
        <v>-87009.644138972741</v>
      </c>
      <c r="M41" s="4">
        <f>ProjectData[[#This Row],[EV]]-ProjectData[[#This Row],[Expenses (AC)]]</f>
        <v>-22208.659999999974</v>
      </c>
      <c r="N41" s="5">
        <f>ProjectData[[#This Row],[EV]]/ProjectData[[#This Row],[PV]]</f>
        <v>0.75657142857142878</v>
      </c>
      <c r="O41" s="5">
        <f>IFERROR(ProjectData[[#This Row],[EV]]/ProjectData[[#This Row],[Expenses (AC)]],0)</f>
        <v>0.92410746566518476</v>
      </c>
    </row>
    <row r="42" spans="1:15" x14ac:dyDescent="1">
      <c r="A42">
        <v>41</v>
      </c>
      <c r="B42" t="s">
        <v>51</v>
      </c>
      <c r="C42" s="1">
        <v>0.61</v>
      </c>
      <c r="D42" s="3">
        <v>664685</v>
      </c>
      <c r="E42" s="3">
        <v>409634</v>
      </c>
      <c r="F42" t="s">
        <v>9</v>
      </c>
      <c r="G42" s="2">
        <v>45382.458145081022</v>
      </c>
      <c r="H42" s="2">
        <v>46235.458145081022</v>
      </c>
      <c r="I42">
        <v>37</v>
      </c>
      <c r="J42" s="4">
        <f>ProjectData[[#This Row],[Budget]]*ProjectData[[#This Row],[Progress]]</f>
        <v>405457.85</v>
      </c>
      <c r="K42" s="4">
        <f>ProjectData[[#This Row],[Elapsed Days]]/(ProjectData[[#This Row],[End Date]]-ProjectData[[#This Row],[Start Date]])*ProjectData[[#This Row],[Budget]]</f>
        <v>28831.588511137161</v>
      </c>
      <c r="L42" s="4">
        <f>ProjectData[[#This Row],[EV]]-ProjectData[[#This Row],[PV]]</f>
        <v>376626.2614888628</v>
      </c>
      <c r="M42" s="4">
        <f>ProjectData[[#This Row],[EV]]-ProjectData[[#This Row],[Expenses (AC)]]</f>
        <v>-4176.1500000000233</v>
      </c>
      <c r="N42" s="5">
        <f>ProjectData[[#This Row],[EV]]/ProjectData[[#This Row],[PV]]</f>
        <v>14.062972972972974</v>
      </c>
      <c r="O42" s="5">
        <f>IFERROR(ProjectData[[#This Row],[EV]]/ProjectData[[#This Row],[Expenses (AC)]],0)</f>
        <v>0.98980516753980374</v>
      </c>
    </row>
    <row r="43" spans="1:15" x14ac:dyDescent="1">
      <c r="A43">
        <v>42</v>
      </c>
      <c r="B43" t="s">
        <v>52</v>
      </c>
      <c r="C43" s="1">
        <v>0.5</v>
      </c>
      <c r="D43" s="3">
        <v>882038</v>
      </c>
      <c r="E43" s="3">
        <v>485262</v>
      </c>
      <c r="F43" t="s">
        <v>17</v>
      </c>
      <c r="G43" s="2">
        <v>44790.458145081022</v>
      </c>
      <c r="H43" s="2">
        <v>45814.458145081022</v>
      </c>
      <c r="I43">
        <v>629</v>
      </c>
      <c r="J43" s="4">
        <f>ProjectData[[#This Row],[Budget]]*ProjectData[[#This Row],[Progress]]</f>
        <v>441019</v>
      </c>
      <c r="K43" s="4">
        <f>ProjectData[[#This Row],[Elapsed Days]]/(ProjectData[[#This Row],[End Date]]-ProjectData[[#This Row],[Start Date]])*ProjectData[[#This Row],[Budget]]</f>
        <v>541798.732421875</v>
      </c>
      <c r="L43" s="4">
        <f>ProjectData[[#This Row],[EV]]-ProjectData[[#This Row],[PV]]</f>
        <v>-100779.732421875</v>
      </c>
      <c r="M43" s="4">
        <f>ProjectData[[#This Row],[EV]]-ProjectData[[#This Row],[Expenses (AC)]]</f>
        <v>-44243</v>
      </c>
      <c r="N43" s="5">
        <f>ProjectData[[#This Row],[EV]]/ProjectData[[#This Row],[PV]]</f>
        <v>0.81399046104928463</v>
      </c>
      <c r="O43" s="5">
        <f>IFERROR(ProjectData[[#This Row],[EV]]/ProjectData[[#This Row],[Expenses (AC)]],0)</f>
        <v>0.9088265720373736</v>
      </c>
    </row>
    <row r="44" spans="1:15" x14ac:dyDescent="1">
      <c r="A44">
        <v>43</v>
      </c>
      <c r="B44" t="s">
        <v>53</v>
      </c>
      <c r="C44" s="1">
        <v>0.54</v>
      </c>
      <c r="D44" s="3">
        <v>453531</v>
      </c>
      <c r="E44" s="3">
        <v>238242</v>
      </c>
      <c r="F44" t="s">
        <v>11</v>
      </c>
      <c r="G44" s="2">
        <v>44854.458145081022</v>
      </c>
      <c r="H44" s="2">
        <v>45815.458145138888</v>
      </c>
      <c r="I44">
        <v>565</v>
      </c>
      <c r="J44" s="4">
        <f>ProjectData[[#This Row],[Budget]]*ProjectData[[#This Row],[Progress]]</f>
        <v>244906.74000000002</v>
      </c>
      <c r="K44" s="4">
        <f>ProjectData[[#This Row],[Elapsed Days]]/(ProjectData[[#This Row],[End Date]]-ProjectData[[#This Row],[Start Date]])*ProjectData[[#This Row],[Budget]]</f>
        <v>266644.13630028145</v>
      </c>
      <c r="L44" s="4">
        <f>ProjectData[[#This Row],[EV]]-ProjectData[[#This Row],[PV]]</f>
        <v>-21737.396300281427</v>
      </c>
      <c r="M44" s="4">
        <f>ProjectData[[#This Row],[EV]]-ProjectData[[#This Row],[Expenses (AC)]]</f>
        <v>6664.7400000000198</v>
      </c>
      <c r="N44" s="5">
        <f>ProjectData[[#This Row],[EV]]/ProjectData[[#This Row],[PV]]</f>
        <v>0.91847787616150001</v>
      </c>
      <c r="O44" s="5">
        <f>IFERROR(ProjectData[[#This Row],[EV]]/ProjectData[[#This Row],[Expenses (AC)]],0)</f>
        <v>1.0279746644168535</v>
      </c>
    </row>
    <row r="45" spans="1:15" x14ac:dyDescent="1">
      <c r="A45">
        <v>44</v>
      </c>
      <c r="B45" t="s">
        <v>54</v>
      </c>
      <c r="C45" s="1">
        <v>0.63</v>
      </c>
      <c r="D45" s="3">
        <v>363160</v>
      </c>
      <c r="E45" s="3">
        <v>235350</v>
      </c>
      <c r="F45" t="s">
        <v>17</v>
      </c>
      <c r="G45" s="2">
        <v>45070.458145081022</v>
      </c>
      <c r="H45" s="2">
        <v>45541.458145138888</v>
      </c>
      <c r="I45">
        <v>349</v>
      </c>
      <c r="J45" s="4">
        <f>ProjectData[[#This Row],[Budget]]*ProjectData[[#This Row],[Progress]]</f>
        <v>228790.8</v>
      </c>
      <c r="K45" s="4">
        <f>ProjectData[[#This Row],[Elapsed Days]]/(ProjectData[[#This Row],[End Date]]-ProjectData[[#This Row],[Start Date]])*ProjectData[[#This Row],[Budget]]</f>
        <v>269093.07852320326</v>
      </c>
      <c r="L45" s="4">
        <f>ProjectData[[#This Row],[EV]]-ProjectData[[#This Row],[PV]]</f>
        <v>-40302.278523203277</v>
      </c>
      <c r="M45" s="4">
        <f>ProjectData[[#This Row],[EV]]-ProjectData[[#This Row],[Expenses (AC)]]</f>
        <v>-6559.2000000000116</v>
      </c>
      <c r="N45" s="5">
        <f>ProjectData[[#This Row],[EV]]/ProjectData[[#This Row],[PV]]</f>
        <v>0.85022922646548815</v>
      </c>
      <c r="O45" s="5">
        <f>IFERROR(ProjectData[[#This Row],[EV]]/ProjectData[[#This Row],[Expenses (AC)]],0)</f>
        <v>0.97213001912045882</v>
      </c>
    </row>
    <row r="46" spans="1:15" x14ac:dyDescent="1">
      <c r="A46">
        <v>45</v>
      </c>
      <c r="B46" t="s">
        <v>55</v>
      </c>
      <c r="C46" s="1">
        <v>0.02</v>
      </c>
      <c r="D46" s="3">
        <v>679879</v>
      </c>
      <c r="E46" s="3">
        <v>79193</v>
      </c>
      <c r="F46" t="s">
        <v>9</v>
      </c>
      <c r="G46" s="2">
        <v>44612.458145081022</v>
      </c>
      <c r="H46" s="2">
        <v>46041.458145138888</v>
      </c>
      <c r="I46">
        <v>807</v>
      </c>
      <c r="J46" s="4">
        <f>ProjectData[[#This Row],[Budget]]*ProjectData[[#This Row],[Progress]]</f>
        <v>13597.58</v>
      </c>
      <c r="K46" s="4">
        <f>ProjectData[[#This Row],[Elapsed Days]]/(ProjectData[[#This Row],[End Date]]-ProjectData[[#This Row],[Start Date]])*ProjectData[[#This Row],[Budget]]</f>
        <v>383948.46254568407</v>
      </c>
      <c r="L46" s="4">
        <f>ProjectData[[#This Row],[EV]]-ProjectData[[#This Row],[PV]]</f>
        <v>-370350.88254568406</v>
      </c>
      <c r="M46" s="4">
        <f>ProjectData[[#This Row],[EV]]-ProjectData[[#This Row],[Expenses (AC)]]</f>
        <v>-65595.42</v>
      </c>
      <c r="N46" s="5">
        <f>ProjectData[[#This Row],[EV]]/ProjectData[[#This Row],[PV]]</f>
        <v>3.5415117721384531E-2</v>
      </c>
      <c r="O46" s="5">
        <f>IFERROR(ProjectData[[#This Row],[EV]]/ProjectData[[#This Row],[Expenses (AC)]],0)</f>
        <v>0.17170179182503503</v>
      </c>
    </row>
    <row r="47" spans="1:15" x14ac:dyDescent="1">
      <c r="A47">
        <v>46</v>
      </c>
      <c r="B47" t="s">
        <v>56</v>
      </c>
      <c r="C47" s="1">
        <v>1</v>
      </c>
      <c r="D47" s="3">
        <v>320884</v>
      </c>
      <c r="E47" s="3">
        <v>286715</v>
      </c>
      <c r="F47" t="s">
        <v>17</v>
      </c>
      <c r="G47" s="2">
        <v>44452.458145081022</v>
      </c>
      <c r="H47" s="2">
        <v>46053.458145138888</v>
      </c>
      <c r="I47">
        <v>967</v>
      </c>
      <c r="J47" s="4">
        <f>ProjectData[[#This Row],[Budget]]*ProjectData[[#This Row],[Progress]]</f>
        <v>320884</v>
      </c>
      <c r="K47" s="4">
        <f>ProjectData[[#This Row],[Elapsed Days]]/(ProjectData[[#This Row],[End Date]]-ProjectData[[#This Row],[Start Date]])*ProjectData[[#This Row],[Budget]]</f>
        <v>193813.13428406298</v>
      </c>
      <c r="L47" s="4">
        <f>ProjectData[[#This Row],[EV]]-ProjectData[[#This Row],[PV]]</f>
        <v>127070.86571593702</v>
      </c>
      <c r="M47" s="4">
        <f>ProjectData[[#This Row],[EV]]-ProjectData[[#This Row],[Expenses (AC)]]</f>
        <v>34169</v>
      </c>
      <c r="N47" s="5">
        <f>ProjectData[[#This Row],[EV]]/ProjectData[[#This Row],[PV]]</f>
        <v>1.6556359876503266</v>
      </c>
      <c r="O47" s="5">
        <f>IFERROR(ProjectData[[#This Row],[EV]]/ProjectData[[#This Row],[Expenses (AC)]],0)</f>
        <v>1.1191740927401774</v>
      </c>
    </row>
    <row r="48" spans="1:15" x14ac:dyDescent="1">
      <c r="A48">
        <v>47</v>
      </c>
      <c r="B48" t="s">
        <v>57</v>
      </c>
      <c r="C48" s="1">
        <v>0.5</v>
      </c>
      <c r="D48" s="3">
        <v>123247</v>
      </c>
      <c r="E48" s="3">
        <v>62963</v>
      </c>
      <c r="F48" t="s">
        <v>11</v>
      </c>
      <c r="G48" s="2">
        <v>45079.458145081022</v>
      </c>
      <c r="H48" s="2">
        <v>46380.458145138888</v>
      </c>
      <c r="I48">
        <v>340</v>
      </c>
      <c r="J48" s="4">
        <f>ProjectData[[#This Row],[Budget]]*ProjectData[[#This Row],[Progress]]</f>
        <v>61623.5</v>
      </c>
      <c r="K48" s="4">
        <f>ProjectData[[#This Row],[Elapsed Days]]/(ProjectData[[#This Row],[End Date]]-ProjectData[[#This Row],[Start Date]])*ProjectData[[#This Row],[Budget]]</f>
        <v>32209.054571972483</v>
      </c>
      <c r="L48" s="4">
        <f>ProjectData[[#This Row],[EV]]-ProjectData[[#This Row],[PV]]</f>
        <v>29414.445428027517</v>
      </c>
      <c r="M48" s="4">
        <f>ProjectData[[#This Row],[EV]]-ProjectData[[#This Row],[Expenses (AC)]]</f>
        <v>-1339.5</v>
      </c>
      <c r="N48" s="5">
        <f>ProjectData[[#This Row],[EV]]/ProjectData[[#This Row],[PV]]</f>
        <v>1.9132352942027437</v>
      </c>
      <c r="O48" s="5">
        <f>IFERROR(ProjectData[[#This Row],[EV]]/ProjectData[[#This Row],[Expenses (AC)]],0)</f>
        <v>0.97872560074964665</v>
      </c>
    </row>
    <row r="49" spans="1:15" x14ac:dyDescent="1">
      <c r="A49">
        <v>48</v>
      </c>
      <c r="B49" t="s">
        <v>58</v>
      </c>
      <c r="C49" s="1">
        <v>0.06</v>
      </c>
      <c r="D49" s="3">
        <v>124300</v>
      </c>
      <c r="E49" s="3">
        <v>8773</v>
      </c>
      <c r="F49" t="s">
        <v>17</v>
      </c>
      <c r="G49" s="2">
        <v>44770.458145081022</v>
      </c>
      <c r="H49" s="2">
        <v>45509.458145138888</v>
      </c>
      <c r="I49">
        <v>649</v>
      </c>
      <c r="J49" s="4">
        <f>ProjectData[[#This Row],[Budget]]*ProjectData[[#This Row],[Progress]]</f>
        <v>7458</v>
      </c>
      <c r="K49" s="4">
        <f>ProjectData[[#This Row],[Elapsed Days]]/(ProjectData[[#This Row],[End Date]]-ProjectData[[#This Row],[Start Date]])*ProjectData[[#This Row],[Budget]]</f>
        <v>109161.97563421281</v>
      </c>
      <c r="L49" s="4">
        <f>ProjectData[[#This Row],[EV]]-ProjectData[[#This Row],[PV]]</f>
        <v>-101703.97563421281</v>
      </c>
      <c r="M49" s="4">
        <f>ProjectData[[#This Row],[EV]]-ProjectData[[#This Row],[Expenses (AC)]]</f>
        <v>-1315</v>
      </c>
      <c r="N49" s="5">
        <f>ProjectData[[#This Row],[EV]]/ProjectData[[#This Row],[PV]]</f>
        <v>6.8320493071605454E-2</v>
      </c>
      <c r="O49" s="5">
        <f>IFERROR(ProjectData[[#This Row],[EV]]/ProjectData[[#This Row],[Expenses (AC)]],0)</f>
        <v>0.85010828678901174</v>
      </c>
    </row>
    <row r="50" spans="1:15" x14ac:dyDescent="1">
      <c r="A50">
        <v>49</v>
      </c>
      <c r="B50" t="s">
        <v>59</v>
      </c>
      <c r="C50" s="1">
        <v>0.2</v>
      </c>
      <c r="D50" s="3">
        <v>567281</v>
      </c>
      <c r="E50" s="3">
        <v>165684</v>
      </c>
      <c r="F50" t="s">
        <v>17</v>
      </c>
      <c r="G50" s="2">
        <v>44904.458145081022</v>
      </c>
      <c r="H50" s="2">
        <v>46127.458145138888</v>
      </c>
      <c r="I50">
        <v>515</v>
      </c>
      <c r="J50" s="4">
        <f>ProjectData[[#This Row],[Budget]]*ProjectData[[#This Row],[Progress]]</f>
        <v>113456.20000000001</v>
      </c>
      <c r="K50" s="4">
        <f>ProjectData[[#This Row],[Elapsed Days]]/(ProjectData[[#This Row],[End Date]]-ProjectData[[#This Row],[Start Date]])*ProjectData[[#This Row],[Budget]]</f>
        <v>238879.57071641623</v>
      </c>
      <c r="L50" s="4">
        <f>ProjectData[[#This Row],[EV]]-ProjectData[[#This Row],[PV]]</f>
        <v>-125423.37071641622</v>
      </c>
      <c r="M50" s="4">
        <f>ProjectData[[#This Row],[EV]]-ProjectData[[#This Row],[Expenses (AC)]]</f>
        <v>-52227.799999999988</v>
      </c>
      <c r="N50" s="5">
        <f>ProjectData[[#This Row],[EV]]/ProjectData[[#This Row],[PV]]</f>
        <v>0.47495145633315178</v>
      </c>
      <c r="O50" s="5">
        <f>IFERROR(ProjectData[[#This Row],[EV]]/ProjectData[[#This Row],[Expenses (AC)]],0)</f>
        <v>0.68477463122570681</v>
      </c>
    </row>
    <row r="51" spans="1:15" x14ac:dyDescent="1">
      <c r="A51">
        <v>50</v>
      </c>
      <c r="B51" t="s">
        <v>60</v>
      </c>
      <c r="C51" s="1">
        <v>0.72</v>
      </c>
      <c r="D51" s="3">
        <v>707086</v>
      </c>
      <c r="E51" s="3">
        <v>493071</v>
      </c>
      <c r="F51" t="s">
        <v>11</v>
      </c>
      <c r="G51" s="2">
        <v>45062.458145081022</v>
      </c>
      <c r="H51" s="2">
        <v>45541.458145138888</v>
      </c>
      <c r="I51">
        <v>357</v>
      </c>
      <c r="J51" s="4">
        <f>ProjectData[[#This Row],[Budget]]*ProjectData[[#This Row],[Progress]]</f>
        <v>509101.92</v>
      </c>
      <c r="K51" s="4">
        <f>ProjectData[[#This Row],[Elapsed Days]]/(ProjectData[[#This Row],[End Date]]-ProjectData[[#This Row],[Start Date]])*ProjectData[[#This Row],[Budget]]</f>
        <v>526993.11475888337</v>
      </c>
      <c r="L51" s="4">
        <f>ProjectData[[#This Row],[EV]]-ProjectData[[#This Row],[PV]]</f>
        <v>-17891.194758883386</v>
      </c>
      <c r="M51" s="4">
        <f>ProjectData[[#This Row],[EV]]-ProjectData[[#This Row],[Expenses (AC)]]</f>
        <v>16030.919999999984</v>
      </c>
      <c r="N51" s="5">
        <f>ProjectData[[#This Row],[EV]]/ProjectData[[#This Row],[PV]]</f>
        <v>0.96605042028477128</v>
      </c>
      <c r="O51" s="5">
        <f>IFERROR(ProjectData[[#This Row],[EV]]/ProjectData[[#This Row],[Expenses (AC)]],0)</f>
        <v>1.032512396794782</v>
      </c>
    </row>
  </sheetData>
  <conditionalFormatting sqref="L2:L51">
    <cfRule type="cellIs" dxfId="3" priority="4" operator="lessThan">
      <formula>0</formula>
    </cfRule>
  </conditionalFormatting>
  <conditionalFormatting sqref="M2:M51">
    <cfRule type="cellIs" dxfId="2" priority="3" operator="lessThan">
      <formula>0</formula>
    </cfRule>
  </conditionalFormatting>
  <conditionalFormatting sqref="N2:N51">
    <cfRule type="cellIs" dxfId="1" priority="2" operator="lessThan">
      <formula>1</formula>
    </cfRule>
  </conditionalFormatting>
  <conditionalFormatting sqref="O2:O51">
    <cfRule type="cellIs" dxfId="0" priority="1" operator="lessThan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Copilot</dc:creator>
  <cp:lastModifiedBy>Copilot</cp:lastModifiedBy>
  <dcterms:created xsi:type="dcterms:W3CDTF">2024-05-08T09:45:59Z</dcterms:created>
  <dcterms:modified xsi:type="dcterms:W3CDTF">2024-06-14T18:24:53Z</dcterms:modified>
</cp:coreProperties>
</file>