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jpo64\Downloads\"/>
    </mc:Choice>
  </mc:AlternateContent>
  <xr:revisionPtr revIDLastSave="0" documentId="8_{DC0DCD83-1FDB-4716-B19C-489101EA5EE0}" xr6:coauthVersionLast="47" xr6:coauthVersionMax="47" xr10:uidLastSave="{00000000-0000-0000-0000-000000000000}"/>
  <bookViews>
    <workbookView xWindow="-98" yWindow="-98" windowWidth="28996" windowHeight="17475" xr2:uid="{A921671C-2A99-4DAE-A5CD-8C38F0F99C59}"/>
  </bookViews>
  <sheets>
    <sheet name="Project Data" sheetId="1" r:id="rId1"/>
    <sheet name="Safety Incidents" sheetId="2" r:id="rId2"/>
    <sheet name="Gantt" sheetId="4" r:id="rId3"/>
    <sheet name="Pivot Table" sheetId="5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0" i="4" l="1" a="1"/>
  <c r="AQ10" i="4" s="1"/>
  <c r="AP10" i="4" a="1"/>
  <c r="AP10" i="4" s="1"/>
  <c r="AO10" i="4" a="1"/>
  <c r="AO10" i="4" s="1"/>
  <c r="B10" i="4" a="1"/>
  <c r="B10" i="4" s="1"/>
  <c r="C3" i="4"/>
  <c r="D7" i="4" s="1" a="1"/>
  <c r="D7" i="4" s="1"/>
  <c r="C2" i="4"/>
  <c r="I8" i="4" l="1"/>
  <c r="AK8" i="4"/>
  <c r="AC8" i="4"/>
  <c r="U8" i="4"/>
  <c r="M8" i="4"/>
  <c r="E8" i="4"/>
  <c r="H8" i="4"/>
  <c r="AD8" i="4"/>
  <c r="V8" i="4"/>
  <c r="F8" i="4"/>
  <c r="D6" i="4"/>
  <c r="P6" i="4" s="1"/>
  <c r="AB6" i="4" s="1"/>
  <c r="AJ8" i="4"/>
  <c r="AB8" i="4"/>
  <c r="T8" i="4"/>
  <c r="L8" i="4"/>
  <c r="AI8" i="4"/>
  <c r="AA8" i="4"/>
  <c r="S8" i="4"/>
  <c r="K8" i="4"/>
  <c r="D8" i="4"/>
  <c r="AF8" i="4"/>
  <c r="X8" i="4"/>
  <c r="P8" i="4"/>
  <c r="AM8" i="4"/>
  <c r="AE8" i="4"/>
  <c r="W8" i="4"/>
  <c r="O8" i="4"/>
  <c r="G8" i="4"/>
  <c r="AL8" i="4"/>
  <c r="N8" i="4"/>
  <c r="AH8" i="4"/>
  <c r="Z8" i="4"/>
  <c r="R8" i="4"/>
  <c r="J8" i="4"/>
  <c r="AG8" i="4"/>
  <c r="Y8" i="4"/>
  <c r="Q8" i="4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<sst xmlns="http://schemas.openxmlformats.org/spreadsheetml/2006/main" count="339" uniqueCount="122">
  <si>
    <t>Project Name</t>
  </si>
  <si>
    <t>Start Date</t>
  </si>
  <si>
    <t>End Date</t>
  </si>
  <si>
    <t>Actual End Date</t>
  </si>
  <si>
    <t>Planned Value (PV)</t>
  </si>
  <si>
    <t>Earned Value (EV)</t>
  </si>
  <si>
    <t>Actual Cost (AC)</t>
  </si>
  <si>
    <t>Project Status</t>
  </si>
  <si>
    <t>Magic Portal Development</t>
  </si>
  <si>
    <t>Completed</t>
  </si>
  <si>
    <t>Clown Car Integration</t>
  </si>
  <si>
    <t>Tickling Timer Setup</t>
  </si>
  <si>
    <t>Joke Distribution Network</t>
  </si>
  <si>
    <t>Giggle Gas Plant</t>
  </si>
  <si>
    <t>Mirth Manufacturing</t>
  </si>
  <si>
    <t>Laugh Lab Construction</t>
  </si>
  <si>
    <t>Comical Camera Setup</t>
  </si>
  <si>
    <t>Amusement Park Design</t>
  </si>
  <si>
    <t>Comedy Club Network</t>
  </si>
  <si>
    <t>Merry Mall Construction</t>
  </si>
  <si>
    <t>Prankster Park Setup</t>
  </si>
  <si>
    <t>Laughable Lighting Project</t>
  </si>
  <si>
    <t>Grin Garage Construction</t>
  </si>
  <si>
    <t>Laughter Lounge Setup</t>
  </si>
  <si>
    <t>Fun Factory Installation</t>
  </si>
  <si>
    <t>Comedy Clubhouse Setup</t>
  </si>
  <si>
    <t>Dancing Disco Development</t>
  </si>
  <si>
    <t>Trickster Theater Setup</t>
  </si>
  <si>
    <t>Humorous Hotel Design</t>
  </si>
  <si>
    <t>Laugh Lounge Installation</t>
  </si>
  <si>
    <t>Witty Warehouse Setup</t>
  </si>
  <si>
    <t>Happy House Project</t>
  </si>
  <si>
    <t>Playful Plaza Design</t>
  </si>
  <si>
    <t>Comedy Courtyard Setup</t>
  </si>
  <si>
    <t>-</t>
  </si>
  <si>
    <t>Ongoing</t>
  </si>
  <si>
    <t>Not Started</t>
  </si>
  <si>
    <t>CPI</t>
  </si>
  <si>
    <t>SPI</t>
  </si>
  <si>
    <t>Incident Date</t>
  </si>
  <si>
    <t>Incident Type</t>
  </si>
  <si>
    <t>Severity</t>
  </si>
  <si>
    <t>Description</t>
  </si>
  <si>
    <t>Slip and Fall</t>
  </si>
  <si>
    <t>Medium</t>
  </si>
  <si>
    <t>Worker slipped on a magic carpet.</t>
  </si>
  <si>
    <t>Equipment Failure</t>
  </si>
  <si>
    <t>Low</t>
  </si>
  <si>
    <t>Magic wand malfunctioned, no injuries.</t>
  </si>
  <si>
    <t>Electrical Shock</t>
  </si>
  <si>
    <t>High</t>
  </si>
  <si>
    <t>Electrician received a shock from a clown car horn.</t>
  </si>
  <si>
    <t>Fire</t>
  </si>
  <si>
    <t>Small fire in the balloon storage area.</t>
  </si>
  <si>
    <t>Worker slipped on a banana peel.</t>
  </si>
  <si>
    <t>Timer malfunctioned during a tickling contest.</t>
  </si>
  <si>
    <t>Chemical Spill</t>
  </si>
  <si>
    <t>Spill of fake laughing gas.</t>
  </si>
  <si>
    <t>Worker slipped on a rubber chicken.</t>
  </si>
  <si>
    <t>Prank Gone Wrong</t>
  </si>
  <si>
    <t>Prank phone fell off the shelf, no injuries.</t>
  </si>
  <si>
    <t>Minor fire caused by a giggling flame.</t>
  </si>
  <si>
    <t>Worker received a shock from a laughing generator.</t>
  </si>
  <si>
    <t>Machinery Accident</t>
  </si>
  <si>
    <t>Worker injured by a joy buzzers assembly machine.</t>
  </si>
  <si>
    <t>Worker slipped on a puddle of mirth syrup.</t>
  </si>
  <si>
    <t>Spill of giggle gel in the factory.</t>
  </si>
  <si>
    <t>Fall from Height</t>
  </si>
  <si>
    <t>Worker fell from a laughing ladder.</t>
  </si>
  <si>
    <t>Small spill of giggle gas.</t>
  </si>
  <si>
    <t>Laugh detector malfunctioned, no injuries.</t>
  </si>
  <si>
    <t>Worker slipped on a comically large camera lens.</t>
  </si>
  <si>
    <t>Electrician shocked by a flash from a joke camera.</t>
  </si>
  <si>
    <t>Camera tripod collapsed during setup.</t>
  </si>
  <si>
    <t>Designer shocked by a funhouse mirror.</t>
  </si>
  <si>
    <t>Ferris wheel model collapsed, no injuries.</t>
  </si>
  <si>
    <t>Worker slipped on roller coaster track model.</t>
  </si>
  <si>
    <t>Microphone stand fell over during setup.</t>
  </si>
  <si>
    <t>Fire caused by a flaming joke book.</t>
  </si>
  <si>
    <t>Whoopee cushion explosion, no injuries.</t>
  </si>
  <si>
    <t>Fire in the merry-go-round installation area.</t>
  </si>
  <si>
    <t>Worker injured by a jolly jackhammer.</t>
  </si>
  <si>
    <t>Worker slipped on a jolly jumper.</t>
  </si>
  <si>
    <t>Worker injured by a prank roller coaster.</t>
  </si>
  <si>
    <t>Worker slipped on a fake snake.</t>
  </si>
  <si>
    <t>Fake spider scare caused minor injuries.</t>
  </si>
  <si>
    <t>Worker slipped on a spotlight.</t>
  </si>
  <si>
    <t>Worker received a shock from a laughing light bulb.</t>
  </si>
  <si>
    <t>Small spill of grin grease.</t>
  </si>
  <si>
    <t>Worker fell from a smiling scaffold.</t>
  </si>
  <si>
    <t>Tool chest fell over, no injuries.</t>
  </si>
  <si>
    <t>Electrician shocked by a laugh track.</t>
  </si>
  <si>
    <t>Worker injured by a laughter machine.</t>
  </si>
  <si>
    <t>Worker slipped on a joy cushion.</t>
  </si>
  <si>
    <t>Worker fell from a comedy stage.</t>
  </si>
  <si>
    <t>Worker slipped on a punchline.</t>
  </si>
  <si>
    <t>Electrician shocked by a joke sign.</t>
  </si>
  <si>
    <t>Worker injured by a disco ball.</t>
  </si>
  <si>
    <t>Worker received a shock from dance floor lighting.</t>
  </si>
  <si>
    <t>Overcrowding</t>
  </si>
  <si>
    <t>Too many dancers on the dance floor.</t>
  </si>
  <si>
    <t>Music Incident</t>
  </si>
  <si>
    <t>Workers couldn't stop dancing to Depeche Mode.</t>
  </si>
  <si>
    <t>Worker slipped on a fake banana peel on stage.</t>
  </si>
  <si>
    <t>Small fire in the prank prop storage.</t>
  </si>
  <si>
    <t>Water bucket prank went wrong, no injuries.</t>
  </si>
  <si>
    <t>Fire in the design office caused by a joke candle.</t>
  </si>
  <si>
    <t>Worker fell from a comedy ladder.</t>
  </si>
  <si>
    <t>Spill of hilarious cleaning fluid.</t>
  </si>
  <si>
    <t>Small spill of laughter lubricant.</t>
  </si>
  <si>
    <t>Laugh track player malfunctioned, no injuries.</t>
  </si>
  <si>
    <t>Worker fell from a laughter stage.</t>
  </si>
  <si>
    <t>Worker received a shock from a witty light switch.</t>
  </si>
  <si>
    <t>Safety Incident Count</t>
  </si>
  <si>
    <t>Start Year</t>
  </si>
  <si>
    <t>End Year</t>
  </si>
  <si>
    <t>Projects</t>
  </si>
  <si>
    <t>Status</t>
  </si>
  <si>
    <t>Row Labels</t>
  </si>
  <si>
    <t>Grand Total</t>
  </si>
  <si>
    <t>Column Labels</t>
  </si>
  <si>
    <t>Count of Project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</si>
</sst>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"/>
  </numFmts>
  <fonts count="4" x14ac:knownFonts="1">
    <font>
      <sz val="24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7"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19" formatCode="m/d/yyyy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nkedin" refreshedDate="45456.305341898151" createdVersion="8" refreshedVersion="8" minRefreshableVersion="3" recordCount="57" xr:uid="{47EE97BC-1147-4EC2-87F8-7368D8216DC1}">
  <cacheSource type="worksheet">
    <worksheetSource name="SafetyIncidents"/>
  </cacheSource>
  <cacheFields count="5">
    <cacheField name="Project Name" numFmtId="0">
      <sharedItems count="21">
        <s v="Magic Portal Development"/>
        <s v="Clown Car Integration"/>
        <s v="Tickling Timer Setup"/>
        <s v="Joke Distribution Network"/>
        <s v="Giggle Gas Plant"/>
        <s v="Mirth Manufacturing"/>
        <s v="Laugh Lab Construction"/>
        <s v="Comical Camera Setup"/>
        <s v="Amusement Park Design"/>
        <s v="Comedy Club Network"/>
        <s v="Merry Mall Construction"/>
        <s v="Prankster Park Setup"/>
        <s v="Laughable Lighting Project"/>
        <s v="Grin Garage Construction"/>
        <s v="Laughter Lounge Setup"/>
        <s v="Comedy Clubhouse Setup"/>
        <s v="Dancing Disco Development"/>
        <s v="Trickster Theater Setup"/>
        <s v="Humorous Hotel Design"/>
        <s v="Laugh Lounge Installation"/>
        <s v="Witty Warehouse Setup"/>
      </sharedItems>
    </cacheField>
    <cacheField name="Incident Date" numFmtId="14">
      <sharedItems containsSemiMixedTypes="0" containsNonDate="0" containsDate="1" containsString="0" minDate="2023-05-15T00:00:00" maxDate="2025-09-11T00:00:00" count="52">
        <d v="2023-05-15T00:00:00"/>
        <d v="2023-08-20T00:00:00"/>
        <d v="2023-07-10T00:00:00"/>
        <d v="2023-10-25T00:00:00"/>
        <d v="2023-12-10T00:00:00"/>
        <d v="2023-09-25T00:00:00"/>
        <d v="2023-06-05T00:00:00"/>
        <d v="2023-09-10T00:00:00"/>
        <d v="2023-11-15T00:00:00"/>
        <d v="2023-11-12T00:00:00"/>
        <d v="2024-03-22T00:00:00"/>
        <d v="2024-06-05T00:00:00"/>
        <d v="2024-02-15T00:00:00"/>
        <d v="2024-04-18T00:00:00"/>
        <d v="2024-08-10T00:00:00"/>
        <d v="2023-10-01T00:00:00"/>
        <d v="2024-02-25T00:00:00"/>
        <d v="2024-05-30T00:00:00"/>
        <d v="2023-12-30T00:00:00"/>
        <d v="2024-04-15T00:00:00"/>
        <d v="2024-07-22T00:00:00"/>
        <d v="2024-01-15T00:00:00"/>
        <d v="2024-05-05T00:00:00"/>
        <d v="2024-09-18T00:00:00"/>
        <d v="2024-04-22T00:00:00"/>
        <d v="2024-08-15T00:00:00"/>
        <d v="2024-11-10T00:00:00"/>
        <d v="2024-03-18T00:00:00"/>
        <d v="2024-07-25T00:00:00"/>
        <d v="2024-09-05T00:00:00"/>
        <d v="2024-06-10T00:00:00"/>
        <d v="2024-11-18T00:00:00"/>
        <d v="2025-02-20T00:00:00"/>
        <d v="2024-10-22T00:00:00"/>
        <d v="2025-01-10T00:00:00"/>
        <d v="2024-09-20T00:00:00"/>
        <d v="2025-01-18T00:00:00"/>
        <d v="2025-04-12T00:00:00"/>
        <d v="2024-10-18T00:00:00"/>
        <d v="2025-02-12T00:00:00"/>
        <d v="2025-05-20T00:00:00"/>
        <d v="2025-07-05T00:00:00"/>
        <d v="2024-11-11T00:00:00"/>
        <d v="2025-03-18T00:00:00"/>
        <d v="2025-06-10T00:00:00"/>
        <d v="2024-12-05T00:00:00"/>
        <d v="2025-04-20T00:00:00"/>
        <d v="2025-08-15T00:00:00"/>
        <d v="2025-01-20T00:00:00"/>
        <d v="2025-05-18T00:00:00"/>
        <d v="2025-09-10T00:00:00"/>
        <d v="2025-02-14T00:00:00"/>
      </sharedItems>
    </cacheField>
    <cacheField name="Incident Type" numFmtId="0">
      <sharedItems count="10">
        <s v="Slip and Fall"/>
        <s v="Equipment Failure"/>
        <s v="Electrical Shock"/>
        <s v="Fire"/>
        <s v="Chemical Spill"/>
        <s v="Prank Gone Wrong"/>
        <s v="Machinery Accident"/>
        <s v="Fall from Height"/>
        <s v="Overcrowding"/>
        <s v="Music Incident"/>
      </sharedItems>
    </cacheField>
    <cacheField name="Severity" numFmtId="0">
      <sharedItems count="3">
        <s v="Medium"/>
        <s v="Low"/>
        <s v="High"/>
      </sharedItems>
    </cacheField>
    <cacheField name="Description" numFmtId="0">
      <sharedItems/>
    </cacheField>
  </cacheFields>
  <extLst>
    <ext xmlns:x14="http://schemas.microsoft.com/office/spreadsheetml/2009/9/main" uri="{725AE2AE-9491-48be-B2B4-4EB974FC3084}">
      <x14:pivotCacheDefinition pivotCacheId="201430113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s v="Worker slipped on a magic carpet."/>
  </r>
  <r>
    <x v="0"/>
    <x v="1"/>
    <x v="1"/>
    <x v="1"/>
    <s v="Magic wand malfunctioned, no injuries."/>
  </r>
  <r>
    <x v="1"/>
    <x v="2"/>
    <x v="2"/>
    <x v="2"/>
    <s v="Electrician received a shock from a clown car horn."/>
  </r>
  <r>
    <x v="1"/>
    <x v="3"/>
    <x v="3"/>
    <x v="2"/>
    <s v="Small fire in the balloon storage area."/>
  </r>
  <r>
    <x v="1"/>
    <x v="4"/>
    <x v="0"/>
    <x v="0"/>
    <s v="Worker slipped on a banana peel."/>
  </r>
  <r>
    <x v="2"/>
    <x v="5"/>
    <x v="1"/>
    <x v="1"/>
    <s v="Timer malfunctioned during a tickling contest."/>
  </r>
  <r>
    <x v="3"/>
    <x v="6"/>
    <x v="4"/>
    <x v="0"/>
    <s v="Spill of fake laughing gas."/>
  </r>
  <r>
    <x v="3"/>
    <x v="7"/>
    <x v="0"/>
    <x v="0"/>
    <s v="Worker slipped on a rubber chicken."/>
  </r>
  <r>
    <x v="3"/>
    <x v="8"/>
    <x v="5"/>
    <x v="1"/>
    <s v="Prank phone fell off the shelf, no injuries."/>
  </r>
  <r>
    <x v="4"/>
    <x v="1"/>
    <x v="3"/>
    <x v="2"/>
    <s v="Minor fire caused by a giggling flame."/>
  </r>
  <r>
    <x v="4"/>
    <x v="8"/>
    <x v="2"/>
    <x v="2"/>
    <s v="Worker received a shock from a laughing generator."/>
  </r>
  <r>
    <x v="5"/>
    <x v="9"/>
    <x v="6"/>
    <x v="2"/>
    <s v="Worker injured by a joy buzzers assembly machine."/>
  </r>
  <r>
    <x v="5"/>
    <x v="10"/>
    <x v="0"/>
    <x v="0"/>
    <s v="Worker slipped on a puddle of mirth syrup."/>
  </r>
  <r>
    <x v="5"/>
    <x v="11"/>
    <x v="4"/>
    <x v="0"/>
    <s v="Spill of giggle gel in the factory."/>
  </r>
  <r>
    <x v="6"/>
    <x v="12"/>
    <x v="7"/>
    <x v="2"/>
    <s v="Worker fell from a laughing ladder."/>
  </r>
  <r>
    <x v="6"/>
    <x v="13"/>
    <x v="4"/>
    <x v="0"/>
    <s v="Small spill of giggle gas."/>
  </r>
  <r>
    <x v="6"/>
    <x v="14"/>
    <x v="1"/>
    <x v="1"/>
    <s v="Laugh detector malfunctioned, no injuries."/>
  </r>
  <r>
    <x v="7"/>
    <x v="15"/>
    <x v="0"/>
    <x v="0"/>
    <s v="Worker slipped on a comically large camera lens."/>
  </r>
  <r>
    <x v="7"/>
    <x v="16"/>
    <x v="2"/>
    <x v="2"/>
    <s v="Electrician shocked by a flash from a joke camera."/>
  </r>
  <r>
    <x v="7"/>
    <x v="17"/>
    <x v="1"/>
    <x v="1"/>
    <s v="Camera tripod collapsed during setup."/>
  </r>
  <r>
    <x v="8"/>
    <x v="18"/>
    <x v="2"/>
    <x v="0"/>
    <s v="Designer shocked by a funhouse mirror."/>
  </r>
  <r>
    <x v="8"/>
    <x v="19"/>
    <x v="1"/>
    <x v="1"/>
    <s v="Ferris wheel model collapsed, no injuries."/>
  </r>
  <r>
    <x v="8"/>
    <x v="20"/>
    <x v="0"/>
    <x v="0"/>
    <s v="Worker slipped on roller coaster track model."/>
  </r>
  <r>
    <x v="9"/>
    <x v="21"/>
    <x v="1"/>
    <x v="1"/>
    <s v="Microphone stand fell over during setup."/>
  </r>
  <r>
    <x v="9"/>
    <x v="22"/>
    <x v="3"/>
    <x v="2"/>
    <s v="Fire caused by a flaming joke book."/>
  </r>
  <r>
    <x v="9"/>
    <x v="23"/>
    <x v="5"/>
    <x v="1"/>
    <s v="Whoopee cushion explosion, no injuries."/>
  </r>
  <r>
    <x v="10"/>
    <x v="24"/>
    <x v="3"/>
    <x v="2"/>
    <s v="Fire in the merry-go-round installation area."/>
  </r>
  <r>
    <x v="10"/>
    <x v="25"/>
    <x v="6"/>
    <x v="2"/>
    <s v="Worker injured by a jolly jackhammer."/>
  </r>
  <r>
    <x v="10"/>
    <x v="26"/>
    <x v="0"/>
    <x v="0"/>
    <s v="Worker slipped on a jolly jumper."/>
  </r>
  <r>
    <x v="11"/>
    <x v="27"/>
    <x v="6"/>
    <x v="2"/>
    <s v="Worker injured by a prank roller coaster."/>
  </r>
  <r>
    <x v="11"/>
    <x v="28"/>
    <x v="0"/>
    <x v="0"/>
    <s v="Worker slipped on a fake snake."/>
  </r>
  <r>
    <x v="11"/>
    <x v="29"/>
    <x v="5"/>
    <x v="1"/>
    <s v="Fake spider scare caused minor injuries."/>
  </r>
  <r>
    <x v="12"/>
    <x v="30"/>
    <x v="0"/>
    <x v="0"/>
    <s v="Worker slipped on a spotlight."/>
  </r>
  <r>
    <x v="12"/>
    <x v="29"/>
    <x v="2"/>
    <x v="2"/>
    <s v="Worker received a shock from a laughing light bulb."/>
  </r>
  <r>
    <x v="13"/>
    <x v="28"/>
    <x v="4"/>
    <x v="0"/>
    <s v="Small spill of grin grease."/>
  </r>
  <r>
    <x v="13"/>
    <x v="31"/>
    <x v="7"/>
    <x v="2"/>
    <s v="Worker fell from a smiling scaffold."/>
  </r>
  <r>
    <x v="13"/>
    <x v="32"/>
    <x v="1"/>
    <x v="1"/>
    <s v="Tool chest fell over, no injuries."/>
  </r>
  <r>
    <x v="14"/>
    <x v="22"/>
    <x v="2"/>
    <x v="2"/>
    <s v="Electrician shocked by a laugh track."/>
  </r>
  <r>
    <x v="14"/>
    <x v="33"/>
    <x v="6"/>
    <x v="2"/>
    <s v="Worker injured by a laughter machine."/>
  </r>
  <r>
    <x v="14"/>
    <x v="34"/>
    <x v="0"/>
    <x v="0"/>
    <s v="Worker slipped on a joy cushion."/>
  </r>
  <r>
    <x v="15"/>
    <x v="35"/>
    <x v="7"/>
    <x v="2"/>
    <s v="Worker fell from a comedy stage."/>
  </r>
  <r>
    <x v="15"/>
    <x v="36"/>
    <x v="0"/>
    <x v="0"/>
    <s v="Worker slipped on a punchline."/>
  </r>
  <r>
    <x v="15"/>
    <x v="37"/>
    <x v="2"/>
    <x v="2"/>
    <s v="Electrician shocked by a joke sign."/>
  </r>
  <r>
    <x v="16"/>
    <x v="38"/>
    <x v="6"/>
    <x v="2"/>
    <s v="Worker injured by a disco ball."/>
  </r>
  <r>
    <x v="16"/>
    <x v="39"/>
    <x v="2"/>
    <x v="2"/>
    <s v="Worker received a shock from dance floor lighting."/>
  </r>
  <r>
    <x v="16"/>
    <x v="40"/>
    <x v="8"/>
    <x v="0"/>
    <s v="Too many dancers on the dance floor."/>
  </r>
  <r>
    <x v="16"/>
    <x v="41"/>
    <x v="9"/>
    <x v="1"/>
    <s v="Workers couldn't stop dancing to Depeche Mode."/>
  </r>
  <r>
    <x v="17"/>
    <x v="42"/>
    <x v="0"/>
    <x v="0"/>
    <s v="Worker slipped on a fake banana peel on stage."/>
  </r>
  <r>
    <x v="17"/>
    <x v="43"/>
    <x v="3"/>
    <x v="2"/>
    <s v="Small fire in the prank prop storage."/>
  </r>
  <r>
    <x v="17"/>
    <x v="44"/>
    <x v="5"/>
    <x v="1"/>
    <s v="Water bucket prank went wrong, no injuries."/>
  </r>
  <r>
    <x v="18"/>
    <x v="45"/>
    <x v="3"/>
    <x v="2"/>
    <s v="Fire in the design office caused by a joke candle."/>
  </r>
  <r>
    <x v="18"/>
    <x v="46"/>
    <x v="7"/>
    <x v="2"/>
    <s v="Worker fell from a comedy ladder."/>
  </r>
  <r>
    <x v="18"/>
    <x v="47"/>
    <x v="4"/>
    <x v="0"/>
    <s v="Spill of hilarious cleaning fluid."/>
  </r>
  <r>
    <x v="19"/>
    <x v="48"/>
    <x v="4"/>
    <x v="0"/>
    <s v="Small spill of laughter lubricant."/>
  </r>
  <r>
    <x v="19"/>
    <x v="49"/>
    <x v="1"/>
    <x v="1"/>
    <s v="Laugh track player malfunctioned, no injuries."/>
  </r>
  <r>
    <x v="19"/>
    <x v="50"/>
    <x v="7"/>
    <x v="2"/>
    <s v="Worker fell from a laughter stage."/>
  </r>
  <r>
    <x v="20"/>
    <x v="51"/>
    <x v="2"/>
    <x v="2"/>
    <s v="Worker received a shock from a witty light switch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549A24-D855-4B3C-AECD-3E19B21D9542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5">
    <pivotField axis="axisRow" dataField="1" showAll="0">
      <items count="22">
        <item x="8"/>
        <item x="1"/>
        <item x="9"/>
        <item x="15"/>
        <item x="7"/>
        <item x="16"/>
        <item x="4"/>
        <item x="13"/>
        <item x="18"/>
        <item x="3"/>
        <item x="6"/>
        <item x="19"/>
        <item x="12"/>
        <item x="14"/>
        <item x="0"/>
        <item x="10"/>
        <item x="5"/>
        <item x="11"/>
        <item x="2"/>
        <item x="17"/>
        <item x="20"/>
        <item t="default"/>
      </items>
    </pivotField>
    <pivotField numFmtId="14" showAll="0">
      <items count="53">
        <item x="0"/>
        <item x="6"/>
        <item x="2"/>
        <item x="1"/>
        <item x="7"/>
        <item x="5"/>
        <item x="15"/>
        <item x="3"/>
        <item x="9"/>
        <item x="8"/>
        <item x="4"/>
        <item x="18"/>
        <item x="21"/>
        <item x="12"/>
        <item x="16"/>
        <item x="27"/>
        <item x="10"/>
        <item x="19"/>
        <item x="13"/>
        <item x="24"/>
        <item x="22"/>
        <item x="17"/>
        <item x="11"/>
        <item x="30"/>
        <item x="20"/>
        <item x="28"/>
        <item x="14"/>
        <item x="25"/>
        <item x="29"/>
        <item x="23"/>
        <item x="35"/>
        <item x="38"/>
        <item x="33"/>
        <item x="26"/>
        <item x="42"/>
        <item x="31"/>
        <item x="45"/>
        <item x="34"/>
        <item x="36"/>
        <item x="48"/>
        <item x="39"/>
        <item x="51"/>
        <item x="32"/>
        <item x="43"/>
        <item x="37"/>
        <item x="46"/>
        <item x="49"/>
        <item x="40"/>
        <item x="44"/>
        <item x="41"/>
        <item x="47"/>
        <item x="50"/>
        <item t="default"/>
      </items>
    </pivotField>
    <pivotField showAll="0">
      <items count="11">
        <item x="4"/>
        <item x="2"/>
        <item x="1"/>
        <item x="7"/>
        <item x="3"/>
        <item x="6"/>
        <item x="9"/>
        <item x="8"/>
        <item x="5"/>
        <item x="0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Count of Project Nam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3DC79B-F509-414A-86FF-C9F46A735034}" name="ProjectData" displayName="ProjectData" ref="A1:K26" totalsRowShown="0">
  <autoFilter ref="A1:K26" xr:uid="{143DC79B-F509-414A-86FF-C9F46A735034}"/>
  <tableColumns count="11">
    <tableColumn id="1" xr3:uid="{593833F7-FFC7-4633-827F-E838661C2A47}" name="Project Name"/>
    <tableColumn id="2" xr3:uid="{305C0737-9353-4B03-B818-5DA71B4CA81B}" name="Start Date" dataDxfId="6"/>
    <tableColumn id="3" xr3:uid="{E963F436-DD11-4A1C-A8B5-F9F163C83BAC}" name="End Date" dataDxfId="5"/>
    <tableColumn id="4" xr3:uid="{985D1B29-8E6E-43C7-985C-49C62A44CF9F}" name="Actual End Date" dataDxfId="4"/>
    <tableColumn id="5" xr3:uid="{DE6DF4BD-0647-4797-AB5C-4700F8B1E9F8}" name="Planned Value (PV)"/>
    <tableColumn id="6" xr3:uid="{C618FB60-2F14-4755-A69C-9CB2CB9EC1B5}" name="Earned Value (EV)"/>
    <tableColumn id="7" xr3:uid="{4970C323-8411-414F-A382-8BB9BBBC355A}" name="Actual Cost (AC)"/>
    <tableColumn id="8" xr3:uid="{BDB467A1-B8F7-4ECF-98F0-5170CFDE7A13}" name="Project Status"/>
    <tableColumn id="9" xr3:uid="{51317F49-F4FD-452A-BB30-814DB3AEEB3A}" name="SPI" dataDxfId="3">
      <calculatedColumnFormula>IFERROR(ProjectData[[#This Row],[Earned Value (EV)]]/ProjectData[[#This Row],[Planned Value (PV)]],0)</calculatedColumnFormula>
    </tableColumn>
    <tableColumn id="10" xr3:uid="{F3EF1653-C940-4F31-B653-AA127363BC3A}" name="CPI" dataDxfId="2">
      <calculatedColumnFormula>IFERROR(ProjectData[[#This Row],[Earned Value (EV)]]/ProjectData[[#This Row],[Actual Cost (AC)]],0)</calculatedColumnFormula>
    </tableColumn>
    <tableColumn id="11" xr3:uid="{6733E1C7-3EB2-43F2-9255-25DB5BC7C51B}" name="Safety Incident Count" dataDxfId="1">
      <calculatedColumnFormula>COUNTIF(SafetyIncidents[Project Name],ProjectData[[#This Row],[Project Name]])</calculatedColumnFormula>
    </tableColumn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430FE15-222B-4CD8-99F7-DE0BB15547AD}" name="SafetyIncidents" displayName="SafetyIncidents" ref="A1:E58" totalsRowShown="0">
  <autoFilter ref="A1:E58" xr:uid="{8430FE15-222B-4CD8-99F7-DE0BB15547AD}"/>
  <tableColumns count="5">
    <tableColumn id="1" xr3:uid="{5D8228FD-4501-44D9-955E-2D6746CE8B83}" name="Project Name"/>
    <tableColumn id="2" xr3:uid="{1840E175-0548-421A-ABF1-9671657460B3}" name="Incident Date" dataDxfId="0"/>
    <tableColumn id="3" xr3:uid="{40CEF2FB-BC19-476D-8578-6ECCC6BC122D}" name="Incident Type"/>
    <tableColumn id="4" xr3:uid="{ACBC5CF8-8DB6-44DF-948B-7083C17A2652}" name="Severity"/>
    <tableColumn id="5" xr3:uid="{6F82A73E-31E0-4C3A-A672-BF128155E6E1}" name="Description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39BA7-210E-43BD-AEDA-299AD423D06E}">
  <dimension ref="A1:K26"/>
  <sheetViews>
    <sheetView tabSelected="1" zoomScale="50" zoomScaleNormal="50" workbookViewId="0"/>
  </sheetViews>
  <sheetFormatPr defaultRowHeight="31.9" x14ac:dyDescent="1"/>
  <cols>
    <col min="1" max="1" width="29.40625" customWidth="1"/>
    <col min="2" max="2" width="24.90625" customWidth="1"/>
    <col min="3" max="3" width="22.1875" customWidth="1"/>
    <col min="4" max="8" width="22.4375" customWidth="1"/>
    <col min="9" max="9" width="8.5625" customWidth="1"/>
    <col min="11" max="11" width="8.5625" customWidth="1"/>
  </cols>
  <sheetData>
    <row r="1" spans="1:11" x14ac:dyDescen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38</v>
      </c>
      <c r="J1" t="s">
        <v>37</v>
      </c>
      <c r="K1" t="s">
        <v>113</v>
      </c>
    </row>
    <row r="2" spans="1:11" x14ac:dyDescent="1">
      <c r="A2" t="s">
        <v>8</v>
      </c>
      <c r="B2" s="1">
        <v>44927</v>
      </c>
      <c r="C2" s="1">
        <v>45291</v>
      </c>
      <c r="D2" s="1">
        <v>45245</v>
      </c>
      <c r="E2">
        <v>200000</v>
      </c>
      <c r="F2">
        <v>210000</v>
      </c>
      <c r="G2">
        <v>220000</v>
      </c>
      <c r="H2" t="s">
        <v>9</v>
      </c>
      <c r="I2">
        <f>IFERROR(ProjectData[[#This Row],[Earned Value (EV)]]/ProjectData[[#This Row],[Planned Value (PV)]],0)</f>
        <v>1.05</v>
      </c>
      <c r="J2">
        <f>IFERROR(ProjectData[[#This Row],[Earned Value (EV)]]/ProjectData[[#This Row],[Actual Cost (AC)]],0)</f>
        <v>0.95454545454545459</v>
      </c>
      <c r="K2">
        <f>COUNTIF(SafetyIncidents[Project Name],ProjectData[[#This Row],[Project Name]])</f>
        <v>2</v>
      </c>
    </row>
    <row r="3" spans="1:11" x14ac:dyDescent="1">
      <c r="A3" t="s">
        <v>10</v>
      </c>
      <c r="B3" s="1">
        <v>44958</v>
      </c>
      <c r="C3" s="1">
        <v>45261</v>
      </c>
      <c r="D3" s="1">
        <v>45229</v>
      </c>
      <c r="E3">
        <v>150000</v>
      </c>
      <c r="F3">
        <v>145000</v>
      </c>
      <c r="G3">
        <v>140000</v>
      </c>
      <c r="H3" t="s">
        <v>9</v>
      </c>
      <c r="I3">
        <f>IFERROR(ProjectData[[#This Row],[Earned Value (EV)]]/ProjectData[[#This Row],[Planned Value (PV)]],0)</f>
        <v>0.96666666666666667</v>
      </c>
      <c r="J3">
        <f>IFERROR(ProjectData[[#This Row],[Earned Value (EV)]]/ProjectData[[#This Row],[Actual Cost (AC)]],0)</f>
        <v>1.0357142857142858</v>
      </c>
      <c r="K3">
        <f>COUNTIF(SafetyIncidents[Project Name],ProjectData[[#This Row],[Project Name]])</f>
        <v>3</v>
      </c>
    </row>
    <row r="4" spans="1:11" x14ac:dyDescent="1">
      <c r="A4" t="s">
        <v>11</v>
      </c>
      <c r="B4" s="1">
        <v>44986</v>
      </c>
      <c r="C4" s="1">
        <v>45350</v>
      </c>
      <c r="D4" s="1">
        <v>45306</v>
      </c>
      <c r="E4">
        <v>180000</v>
      </c>
      <c r="F4">
        <v>175000</v>
      </c>
      <c r="G4">
        <v>170000</v>
      </c>
      <c r="H4" t="s">
        <v>9</v>
      </c>
      <c r="I4">
        <f>IFERROR(ProjectData[[#This Row],[Earned Value (EV)]]/ProjectData[[#This Row],[Planned Value (PV)]],0)</f>
        <v>0.97222222222222221</v>
      </c>
      <c r="J4">
        <f>IFERROR(ProjectData[[#This Row],[Earned Value (EV)]]/ProjectData[[#This Row],[Actual Cost (AC)]],0)</f>
        <v>1.0294117647058822</v>
      </c>
      <c r="K4">
        <f>COUNTIF(SafetyIncidents[Project Name],ProjectData[[#This Row],[Project Name]])</f>
        <v>1</v>
      </c>
    </row>
    <row r="5" spans="1:11" x14ac:dyDescent="1">
      <c r="A5" t="s">
        <v>12</v>
      </c>
      <c r="B5" s="1">
        <v>45017</v>
      </c>
      <c r="C5" s="1">
        <v>45260</v>
      </c>
      <c r="D5" s="1">
        <v>45219</v>
      </c>
      <c r="E5">
        <v>120000</v>
      </c>
      <c r="F5">
        <v>125000</v>
      </c>
      <c r="G5">
        <v>130000</v>
      </c>
      <c r="H5" t="s">
        <v>9</v>
      </c>
      <c r="I5">
        <f>IFERROR(ProjectData[[#This Row],[Earned Value (EV)]]/ProjectData[[#This Row],[Planned Value (PV)]],0)</f>
        <v>1.0416666666666667</v>
      </c>
      <c r="J5">
        <f>IFERROR(ProjectData[[#This Row],[Earned Value (EV)]]/ProjectData[[#This Row],[Actual Cost (AC)]],0)</f>
        <v>0.96153846153846156</v>
      </c>
      <c r="K5">
        <f>COUNTIF(SafetyIncidents[Project Name],ProjectData[[#This Row],[Project Name]])</f>
        <v>3</v>
      </c>
    </row>
    <row r="6" spans="1:11" x14ac:dyDescent="1">
      <c r="A6" t="s">
        <v>13</v>
      </c>
      <c r="B6" s="1">
        <v>45047</v>
      </c>
      <c r="C6" s="1">
        <v>45291</v>
      </c>
      <c r="D6" s="1">
        <v>45240</v>
      </c>
      <c r="E6">
        <v>300000</v>
      </c>
      <c r="F6">
        <v>310000</v>
      </c>
      <c r="G6">
        <v>320000</v>
      </c>
      <c r="H6" t="s">
        <v>9</v>
      </c>
      <c r="I6">
        <f>IFERROR(ProjectData[[#This Row],[Earned Value (EV)]]/ProjectData[[#This Row],[Planned Value (PV)]],0)</f>
        <v>1.0333333333333334</v>
      </c>
      <c r="J6">
        <f>IFERROR(ProjectData[[#This Row],[Earned Value (EV)]]/ProjectData[[#This Row],[Actual Cost (AC)]],0)</f>
        <v>0.96875</v>
      </c>
      <c r="K6">
        <f>COUNTIF(SafetyIncidents[Project Name],ProjectData[[#This Row],[Project Name]])</f>
        <v>2</v>
      </c>
    </row>
    <row r="7" spans="1:11" x14ac:dyDescent="1">
      <c r="A7" t="s">
        <v>14</v>
      </c>
      <c r="B7" s="1">
        <v>45078</v>
      </c>
      <c r="C7" s="1">
        <v>45443</v>
      </c>
      <c r="D7" s="1">
        <v>45402</v>
      </c>
      <c r="E7">
        <v>220000</v>
      </c>
      <c r="F7">
        <v>215000</v>
      </c>
      <c r="G7">
        <v>210000</v>
      </c>
      <c r="H7" t="s">
        <v>9</v>
      </c>
      <c r="I7">
        <f>IFERROR(ProjectData[[#This Row],[Earned Value (EV)]]/ProjectData[[#This Row],[Planned Value (PV)]],0)</f>
        <v>0.97727272727272729</v>
      </c>
      <c r="J7">
        <f>IFERROR(ProjectData[[#This Row],[Earned Value (EV)]]/ProjectData[[#This Row],[Actual Cost (AC)]],0)</f>
        <v>1.0238095238095237</v>
      </c>
      <c r="K7">
        <f>COUNTIF(SafetyIncidents[Project Name],ProjectData[[#This Row],[Project Name]])</f>
        <v>3</v>
      </c>
    </row>
    <row r="8" spans="1:11" x14ac:dyDescent="1">
      <c r="A8" t="s">
        <v>15</v>
      </c>
      <c r="B8" s="1">
        <v>45108</v>
      </c>
      <c r="C8" s="1">
        <v>45473</v>
      </c>
      <c r="D8" s="1">
        <v>45437</v>
      </c>
      <c r="E8">
        <v>250000</v>
      </c>
      <c r="F8">
        <v>255000</v>
      </c>
      <c r="G8">
        <v>260000</v>
      </c>
      <c r="H8" t="s">
        <v>9</v>
      </c>
      <c r="I8">
        <f>IFERROR(ProjectData[[#This Row],[Earned Value (EV)]]/ProjectData[[#This Row],[Planned Value (PV)]],0)</f>
        <v>1.02</v>
      </c>
      <c r="J8">
        <f>IFERROR(ProjectData[[#This Row],[Earned Value (EV)]]/ProjectData[[#This Row],[Actual Cost (AC)]],0)</f>
        <v>0.98076923076923073</v>
      </c>
      <c r="K8">
        <f>COUNTIF(SafetyIncidents[Project Name],ProjectData[[#This Row],[Project Name]])</f>
        <v>3</v>
      </c>
    </row>
    <row r="9" spans="1:11" x14ac:dyDescent="1">
      <c r="A9" t="s">
        <v>16</v>
      </c>
      <c r="B9" s="1">
        <v>45139</v>
      </c>
      <c r="C9" s="1">
        <v>45504</v>
      </c>
      <c r="D9" s="1">
        <v>45463</v>
      </c>
      <c r="E9">
        <v>180000</v>
      </c>
      <c r="F9">
        <v>185000</v>
      </c>
      <c r="G9">
        <v>190000</v>
      </c>
      <c r="H9" t="s">
        <v>9</v>
      </c>
      <c r="I9">
        <f>IFERROR(ProjectData[[#This Row],[Earned Value (EV)]]/ProjectData[[#This Row],[Planned Value (PV)]],0)</f>
        <v>1.0277777777777777</v>
      </c>
      <c r="J9">
        <f>IFERROR(ProjectData[[#This Row],[Earned Value (EV)]]/ProjectData[[#This Row],[Actual Cost (AC)]],0)</f>
        <v>0.97368421052631582</v>
      </c>
      <c r="K9">
        <f>COUNTIF(SafetyIncidents[Project Name],ProjectData[[#This Row],[Project Name]])</f>
        <v>3</v>
      </c>
    </row>
    <row r="10" spans="1:11" x14ac:dyDescent="1">
      <c r="A10" t="s">
        <v>17</v>
      </c>
      <c r="B10" s="1">
        <v>45170</v>
      </c>
      <c r="C10" s="1">
        <v>45535</v>
      </c>
      <c r="D10" s="1">
        <v>45498</v>
      </c>
      <c r="E10">
        <v>270000</v>
      </c>
      <c r="F10">
        <v>265000</v>
      </c>
      <c r="G10">
        <v>260000</v>
      </c>
      <c r="H10" t="s">
        <v>9</v>
      </c>
      <c r="I10">
        <f>IFERROR(ProjectData[[#This Row],[Earned Value (EV)]]/ProjectData[[#This Row],[Planned Value (PV)]],0)</f>
        <v>0.98148148148148151</v>
      </c>
      <c r="J10">
        <f>IFERROR(ProjectData[[#This Row],[Earned Value (EV)]]/ProjectData[[#This Row],[Actual Cost (AC)]],0)</f>
        <v>1.0192307692307692</v>
      </c>
      <c r="K10">
        <f>COUNTIF(SafetyIncidents[Project Name],ProjectData[[#This Row],[Project Name]])</f>
        <v>3</v>
      </c>
    </row>
    <row r="11" spans="1:11" x14ac:dyDescent="1">
      <c r="A11" t="s">
        <v>18</v>
      </c>
      <c r="B11" s="1">
        <v>45200</v>
      </c>
      <c r="C11" s="1">
        <v>45565</v>
      </c>
      <c r="D11" s="1">
        <v>45519</v>
      </c>
      <c r="E11">
        <v>150000</v>
      </c>
      <c r="F11">
        <v>155000</v>
      </c>
      <c r="G11">
        <v>160000</v>
      </c>
      <c r="H11" t="s">
        <v>9</v>
      </c>
      <c r="I11">
        <f>IFERROR(ProjectData[[#This Row],[Earned Value (EV)]]/ProjectData[[#This Row],[Planned Value (PV)]],0)</f>
        <v>1.0333333333333334</v>
      </c>
      <c r="J11">
        <f>IFERROR(ProjectData[[#This Row],[Earned Value (EV)]]/ProjectData[[#This Row],[Actual Cost (AC)]],0)</f>
        <v>0.96875</v>
      </c>
      <c r="K11">
        <f>COUNTIF(SafetyIncidents[Project Name],ProjectData[[#This Row],[Project Name]])</f>
        <v>3</v>
      </c>
    </row>
    <row r="12" spans="1:11" x14ac:dyDescent="1">
      <c r="A12" t="s">
        <v>19</v>
      </c>
      <c r="B12" s="1">
        <v>45231</v>
      </c>
      <c r="C12" s="1">
        <v>45596</v>
      </c>
      <c r="D12" s="1">
        <v>45545</v>
      </c>
      <c r="E12">
        <v>320000</v>
      </c>
      <c r="F12">
        <v>330000</v>
      </c>
      <c r="G12">
        <v>340000</v>
      </c>
      <c r="H12" t="s">
        <v>9</v>
      </c>
      <c r="I12">
        <f>IFERROR(ProjectData[[#This Row],[Earned Value (EV)]]/ProjectData[[#This Row],[Planned Value (PV)]],0)</f>
        <v>1.03125</v>
      </c>
      <c r="J12">
        <f>IFERROR(ProjectData[[#This Row],[Earned Value (EV)]]/ProjectData[[#This Row],[Actual Cost (AC)]],0)</f>
        <v>0.97058823529411764</v>
      </c>
      <c r="K12">
        <f>COUNTIF(SafetyIncidents[Project Name],ProjectData[[#This Row],[Project Name]])</f>
        <v>3</v>
      </c>
    </row>
    <row r="13" spans="1:11" x14ac:dyDescent="1">
      <c r="A13" t="s">
        <v>20</v>
      </c>
      <c r="B13" s="1">
        <v>45261</v>
      </c>
      <c r="C13" s="1">
        <v>45626</v>
      </c>
      <c r="D13" s="1">
        <v>45585</v>
      </c>
      <c r="E13">
        <v>230000</v>
      </c>
      <c r="F13">
        <v>225000</v>
      </c>
      <c r="G13">
        <v>220000</v>
      </c>
      <c r="H13" t="s">
        <v>9</v>
      </c>
      <c r="I13">
        <f>IFERROR(ProjectData[[#This Row],[Earned Value (EV)]]/ProjectData[[#This Row],[Planned Value (PV)]],0)</f>
        <v>0.97826086956521741</v>
      </c>
      <c r="J13">
        <f>IFERROR(ProjectData[[#This Row],[Earned Value (EV)]]/ProjectData[[#This Row],[Actual Cost (AC)]],0)</f>
        <v>1.0227272727272727</v>
      </c>
      <c r="K13">
        <f>COUNTIF(SafetyIncidents[Project Name],ProjectData[[#This Row],[Project Name]])</f>
        <v>3</v>
      </c>
    </row>
    <row r="14" spans="1:11" x14ac:dyDescent="1">
      <c r="A14" t="s">
        <v>21</v>
      </c>
      <c r="B14" s="1">
        <v>45292</v>
      </c>
      <c r="C14" s="1">
        <v>45657</v>
      </c>
      <c r="D14" s="1">
        <v>45621</v>
      </c>
      <c r="E14">
        <v>190000</v>
      </c>
      <c r="F14">
        <v>195000</v>
      </c>
      <c r="G14">
        <v>200000</v>
      </c>
      <c r="H14" t="s">
        <v>9</v>
      </c>
      <c r="I14">
        <f>IFERROR(ProjectData[[#This Row],[Earned Value (EV)]]/ProjectData[[#This Row],[Planned Value (PV)]],0)</f>
        <v>1.0263157894736843</v>
      </c>
      <c r="J14">
        <f>IFERROR(ProjectData[[#This Row],[Earned Value (EV)]]/ProjectData[[#This Row],[Actual Cost (AC)]],0)</f>
        <v>0.97499999999999998</v>
      </c>
      <c r="K14">
        <f>COUNTIF(SafetyIncidents[Project Name],ProjectData[[#This Row],[Project Name]])</f>
        <v>2</v>
      </c>
    </row>
    <row r="15" spans="1:11" x14ac:dyDescent="1">
      <c r="A15" t="s">
        <v>22</v>
      </c>
      <c r="B15" s="1">
        <v>45323</v>
      </c>
      <c r="C15" s="1">
        <v>45688</v>
      </c>
      <c r="D15" s="1">
        <v>45641</v>
      </c>
      <c r="E15">
        <v>260000</v>
      </c>
      <c r="F15">
        <v>255000</v>
      </c>
      <c r="G15">
        <v>250000</v>
      </c>
      <c r="H15" t="s">
        <v>9</v>
      </c>
      <c r="I15">
        <f>IFERROR(ProjectData[[#This Row],[Earned Value (EV)]]/ProjectData[[#This Row],[Planned Value (PV)]],0)</f>
        <v>0.98076923076923073</v>
      </c>
      <c r="J15">
        <f>IFERROR(ProjectData[[#This Row],[Earned Value (EV)]]/ProjectData[[#This Row],[Actual Cost (AC)]],0)</f>
        <v>1.02</v>
      </c>
      <c r="K15">
        <f>COUNTIF(SafetyIncidents[Project Name],ProjectData[[#This Row],[Project Name]])</f>
        <v>3</v>
      </c>
    </row>
    <row r="16" spans="1:11" x14ac:dyDescent="1">
      <c r="A16" t="s">
        <v>23</v>
      </c>
      <c r="B16" s="1">
        <v>45352</v>
      </c>
      <c r="C16" s="1">
        <v>45716</v>
      </c>
      <c r="D16" s="1">
        <v>45667</v>
      </c>
      <c r="E16">
        <v>300000</v>
      </c>
      <c r="F16">
        <v>310000</v>
      </c>
      <c r="G16">
        <v>320000</v>
      </c>
      <c r="H16" t="s">
        <v>9</v>
      </c>
      <c r="I16">
        <f>IFERROR(ProjectData[[#This Row],[Earned Value (EV)]]/ProjectData[[#This Row],[Planned Value (PV)]],0)</f>
        <v>1.0333333333333334</v>
      </c>
      <c r="J16">
        <f>IFERROR(ProjectData[[#This Row],[Earned Value (EV)]]/ProjectData[[#This Row],[Actual Cost (AC)]],0)</f>
        <v>0.96875</v>
      </c>
      <c r="K16">
        <f>COUNTIF(SafetyIncidents[Project Name],ProjectData[[#This Row],[Project Name]])</f>
        <v>3</v>
      </c>
    </row>
    <row r="17" spans="1:11" x14ac:dyDescent="1">
      <c r="A17" t="s">
        <v>24</v>
      </c>
      <c r="B17" s="1">
        <v>45383</v>
      </c>
      <c r="C17" s="1">
        <v>45747</v>
      </c>
      <c r="D17" s="1" t="s">
        <v>34</v>
      </c>
      <c r="E17">
        <v>170000</v>
      </c>
      <c r="F17">
        <v>80000</v>
      </c>
      <c r="G17">
        <v>90000</v>
      </c>
      <c r="H17" t="s">
        <v>35</v>
      </c>
      <c r="I17">
        <f>IFERROR(ProjectData[[#This Row],[Earned Value (EV)]]/ProjectData[[#This Row],[Planned Value (PV)]],0)</f>
        <v>0.47058823529411764</v>
      </c>
      <c r="J17">
        <f>IFERROR(ProjectData[[#This Row],[Earned Value (EV)]]/ProjectData[[#This Row],[Actual Cost (AC)]],0)</f>
        <v>0.88888888888888884</v>
      </c>
      <c r="K17">
        <f>COUNTIF(SafetyIncidents[Project Name],ProjectData[[#This Row],[Project Name]])</f>
        <v>0</v>
      </c>
    </row>
    <row r="18" spans="1:11" x14ac:dyDescent="1">
      <c r="A18" t="s">
        <v>25</v>
      </c>
      <c r="B18" s="1">
        <v>45413</v>
      </c>
      <c r="C18" s="1">
        <v>45777</v>
      </c>
      <c r="D18" s="1" t="s">
        <v>34</v>
      </c>
      <c r="E18">
        <v>200000</v>
      </c>
      <c r="F18">
        <v>50000</v>
      </c>
      <c r="G18">
        <v>60000</v>
      </c>
      <c r="H18" t="s">
        <v>35</v>
      </c>
      <c r="I18">
        <f>IFERROR(ProjectData[[#This Row],[Earned Value (EV)]]/ProjectData[[#This Row],[Planned Value (PV)]],0)</f>
        <v>0.25</v>
      </c>
      <c r="J18">
        <f>IFERROR(ProjectData[[#This Row],[Earned Value (EV)]]/ProjectData[[#This Row],[Actual Cost (AC)]],0)</f>
        <v>0.83333333333333337</v>
      </c>
      <c r="K18">
        <f>COUNTIF(SafetyIncidents[Project Name],ProjectData[[#This Row],[Project Name]])</f>
        <v>3</v>
      </c>
    </row>
    <row r="19" spans="1:11" x14ac:dyDescent="1">
      <c r="A19" t="s">
        <v>26</v>
      </c>
      <c r="B19" s="1">
        <v>45444</v>
      </c>
      <c r="C19" s="1">
        <v>45808</v>
      </c>
      <c r="D19" s="1" t="s">
        <v>34</v>
      </c>
      <c r="E19">
        <v>280000</v>
      </c>
      <c r="F19">
        <v>20000</v>
      </c>
      <c r="G19">
        <v>30000</v>
      </c>
      <c r="H19" t="s">
        <v>35</v>
      </c>
      <c r="I19">
        <f>IFERROR(ProjectData[[#This Row],[Earned Value (EV)]]/ProjectData[[#This Row],[Planned Value (PV)]],0)</f>
        <v>7.1428571428571425E-2</v>
      </c>
      <c r="J19">
        <f>IFERROR(ProjectData[[#This Row],[Earned Value (EV)]]/ProjectData[[#This Row],[Actual Cost (AC)]],0)</f>
        <v>0.66666666666666663</v>
      </c>
      <c r="K19">
        <f>COUNTIF(SafetyIncidents[Project Name],ProjectData[[#This Row],[Project Name]])</f>
        <v>4</v>
      </c>
    </row>
    <row r="20" spans="1:11" x14ac:dyDescent="1">
      <c r="A20" t="s">
        <v>27</v>
      </c>
      <c r="B20" s="1">
        <v>45474</v>
      </c>
      <c r="C20" s="1">
        <v>45838</v>
      </c>
      <c r="D20" s="1" t="s">
        <v>34</v>
      </c>
      <c r="E20">
        <v>220000</v>
      </c>
      <c r="F20">
        <v>40000</v>
      </c>
      <c r="G20">
        <v>50000</v>
      </c>
      <c r="H20" t="s">
        <v>35</v>
      </c>
      <c r="I20">
        <f>IFERROR(ProjectData[[#This Row],[Earned Value (EV)]]/ProjectData[[#This Row],[Planned Value (PV)]],0)</f>
        <v>0.18181818181818182</v>
      </c>
      <c r="J20">
        <f>IFERROR(ProjectData[[#This Row],[Earned Value (EV)]]/ProjectData[[#This Row],[Actual Cost (AC)]],0)</f>
        <v>0.8</v>
      </c>
      <c r="K20">
        <f>COUNTIF(SafetyIncidents[Project Name],ProjectData[[#This Row],[Project Name]])</f>
        <v>3</v>
      </c>
    </row>
    <row r="21" spans="1:11" x14ac:dyDescent="1">
      <c r="A21" t="s">
        <v>28</v>
      </c>
      <c r="B21" s="1">
        <v>45505</v>
      </c>
      <c r="C21" s="1">
        <v>45869</v>
      </c>
      <c r="D21" s="1" t="s">
        <v>34</v>
      </c>
      <c r="E21">
        <v>350000</v>
      </c>
      <c r="F21">
        <v>0</v>
      </c>
      <c r="G21">
        <v>0</v>
      </c>
      <c r="H21" t="s">
        <v>36</v>
      </c>
      <c r="I21">
        <f>IFERROR(ProjectData[[#This Row],[Earned Value (EV)]]/ProjectData[[#This Row],[Planned Value (PV)]],0)</f>
        <v>0</v>
      </c>
      <c r="J21">
        <f>IFERROR(ProjectData[[#This Row],[Earned Value (EV)]]/ProjectData[[#This Row],[Actual Cost (AC)]],0)</f>
        <v>0</v>
      </c>
      <c r="K21">
        <f>COUNTIF(SafetyIncidents[Project Name],ProjectData[[#This Row],[Project Name]])</f>
        <v>3</v>
      </c>
    </row>
    <row r="22" spans="1:11" x14ac:dyDescent="1">
      <c r="A22" t="s">
        <v>29</v>
      </c>
      <c r="B22" s="1">
        <v>45536</v>
      </c>
      <c r="C22" s="1">
        <v>45900</v>
      </c>
      <c r="D22" s="1" t="s">
        <v>34</v>
      </c>
      <c r="E22">
        <v>240000</v>
      </c>
      <c r="F22">
        <v>0</v>
      </c>
      <c r="G22">
        <v>0</v>
      </c>
      <c r="H22" t="s">
        <v>36</v>
      </c>
      <c r="I22">
        <f>IFERROR(ProjectData[[#This Row],[Earned Value (EV)]]/ProjectData[[#This Row],[Planned Value (PV)]],0)</f>
        <v>0</v>
      </c>
      <c r="J22">
        <f>IFERROR(ProjectData[[#This Row],[Earned Value (EV)]]/ProjectData[[#This Row],[Actual Cost (AC)]],0)</f>
        <v>0</v>
      </c>
      <c r="K22">
        <f>COUNTIF(SafetyIncidents[Project Name],ProjectData[[#This Row],[Project Name]])</f>
        <v>3</v>
      </c>
    </row>
    <row r="23" spans="1:11" x14ac:dyDescent="1">
      <c r="A23" t="s">
        <v>30</v>
      </c>
      <c r="B23" s="1">
        <v>45566</v>
      </c>
      <c r="C23" s="1">
        <v>45930</v>
      </c>
      <c r="D23" s="1" t="s">
        <v>34</v>
      </c>
      <c r="E23">
        <v>210000</v>
      </c>
      <c r="F23">
        <v>0</v>
      </c>
      <c r="G23">
        <v>0</v>
      </c>
      <c r="H23" t="s">
        <v>36</v>
      </c>
      <c r="I23">
        <f>IFERROR(ProjectData[[#This Row],[Earned Value (EV)]]/ProjectData[[#This Row],[Planned Value (PV)]],0)</f>
        <v>0</v>
      </c>
      <c r="J23">
        <f>IFERROR(ProjectData[[#This Row],[Earned Value (EV)]]/ProjectData[[#This Row],[Actual Cost (AC)]],0)</f>
        <v>0</v>
      </c>
      <c r="K23">
        <f>COUNTIF(SafetyIncidents[Project Name],ProjectData[[#This Row],[Project Name]])</f>
        <v>1</v>
      </c>
    </row>
    <row r="24" spans="1:11" x14ac:dyDescent="1">
      <c r="A24" t="s">
        <v>31</v>
      </c>
      <c r="B24" s="1">
        <v>45597</v>
      </c>
      <c r="C24" s="1">
        <v>45961</v>
      </c>
      <c r="D24" s="1" t="s">
        <v>34</v>
      </c>
      <c r="E24">
        <v>300000</v>
      </c>
      <c r="F24">
        <v>0</v>
      </c>
      <c r="G24">
        <v>0</v>
      </c>
      <c r="H24" t="s">
        <v>36</v>
      </c>
      <c r="I24">
        <f>IFERROR(ProjectData[[#This Row],[Earned Value (EV)]]/ProjectData[[#This Row],[Planned Value (PV)]],0)</f>
        <v>0</v>
      </c>
      <c r="J24">
        <f>IFERROR(ProjectData[[#This Row],[Earned Value (EV)]]/ProjectData[[#This Row],[Actual Cost (AC)]],0)</f>
        <v>0</v>
      </c>
      <c r="K24">
        <f>COUNTIF(SafetyIncidents[Project Name],ProjectData[[#This Row],[Project Name]])</f>
        <v>0</v>
      </c>
    </row>
    <row r="25" spans="1:11" x14ac:dyDescent="1">
      <c r="A25" t="s">
        <v>32</v>
      </c>
      <c r="B25" s="1">
        <v>45627</v>
      </c>
      <c r="C25" s="1">
        <v>45991</v>
      </c>
      <c r="D25" s="1" t="s">
        <v>34</v>
      </c>
      <c r="E25">
        <v>270000</v>
      </c>
      <c r="F25">
        <v>0</v>
      </c>
      <c r="G25">
        <v>0</v>
      </c>
      <c r="H25" t="s">
        <v>36</v>
      </c>
      <c r="I25">
        <f>IFERROR(ProjectData[[#This Row],[Earned Value (EV)]]/ProjectData[[#This Row],[Planned Value (PV)]],0)</f>
        <v>0</v>
      </c>
      <c r="J25">
        <f>IFERROR(ProjectData[[#This Row],[Earned Value (EV)]]/ProjectData[[#This Row],[Actual Cost (AC)]],0)</f>
        <v>0</v>
      </c>
      <c r="K25">
        <f>COUNTIF(SafetyIncidents[Project Name],ProjectData[[#This Row],[Project Name]])</f>
        <v>0</v>
      </c>
    </row>
    <row r="26" spans="1:11" x14ac:dyDescent="1">
      <c r="A26" t="s">
        <v>33</v>
      </c>
      <c r="B26" s="1">
        <v>45658</v>
      </c>
      <c r="C26" s="1">
        <v>46022</v>
      </c>
      <c r="D26" s="1" t="s">
        <v>34</v>
      </c>
      <c r="E26">
        <v>190000</v>
      </c>
      <c r="F26">
        <v>0</v>
      </c>
      <c r="G26">
        <v>0</v>
      </c>
      <c r="H26" t="s">
        <v>36</v>
      </c>
      <c r="I26">
        <f>IFERROR(ProjectData[[#This Row],[Earned Value (EV)]]/ProjectData[[#This Row],[Planned Value (PV)]],0)</f>
        <v>0</v>
      </c>
      <c r="J26">
        <f>IFERROR(ProjectData[[#This Row],[Earned Value (EV)]]/ProjectData[[#This Row],[Actual Cost (AC)]],0)</f>
        <v>0</v>
      </c>
      <c r="K26">
        <f>COUNTIF(SafetyIncidents[Project Name],ProjectData[[#This Row],[Project Name]])</f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04447-B333-42D3-8A57-9034B7625911}">
  <dimension ref="A1:E58"/>
  <sheetViews>
    <sheetView topLeftCell="A2" zoomScale="60" zoomScaleNormal="60" workbookViewId="0">
      <selection activeCell="A6" sqref="A6"/>
    </sheetView>
  </sheetViews>
  <sheetFormatPr defaultRowHeight="31.9" x14ac:dyDescent="1"/>
  <cols>
    <col min="1" max="1" width="21.59375" bestFit="1" customWidth="1"/>
    <col min="2" max="2" width="16.34375" customWidth="1"/>
    <col min="3" max="3" width="17.5" customWidth="1"/>
    <col min="4" max="4" width="23" customWidth="1"/>
    <col min="5" max="5" width="41.40625" bestFit="1" customWidth="1"/>
  </cols>
  <sheetData>
    <row r="1" spans="1:5" x14ac:dyDescent="1">
      <c r="A1" t="s">
        <v>0</v>
      </c>
      <c r="B1" t="s">
        <v>39</v>
      </c>
      <c r="C1" t="s">
        <v>40</v>
      </c>
      <c r="D1" t="s">
        <v>41</v>
      </c>
      <c r="E1" t="s">
        <v>42</v>
      </c>
    </row>
    <row r="2" spans="1:5" x14ac:dyDescent="1">
      <c r="A2" t="s">
        <v>8</v>
      </c>
      <c r="B2" s="1">
        <v>45061</v>
      </c>
      <c r="C2" t="s">
        <v>43</v>
      </c>
      <c r="D2" t="s">
        <v>44</v>
      </c>
      <c r="E2" t="s">
        <v>45</v>
      </c>
    </row>
    <row r="3" spans="1:5" x14ac:dyDescent="1">
      <c r="A3" t="s">
        <v>8</v>
      </c>
      <c r="B3" s="1">
        <v>45158</v>
      </c>
      <c r="C3" t="s">
        <v>46</v>
      </c>
      <c r="D3" t="s">
        <v>47</v>
      </c>
      <c r="E3" t="s">
        <v>48</v>
      </c>
    </row>
    <row r="4" spans="1:5" x14ac:dyDescent="1">
      <c r="A4" t="s">
        <v>10</v>
      </c>
      <c r="B4" s="1">
        <v>45117</v>
      </c>
      <c r="C4" t="s">
        <v>49</v>
      </c>
      <c r="D4" t="s">
        <v>50</v>
      </c>
      <c r="E4" t="s">
        <v>51</v>
      </c>
    </row>
    <row r="5" spans="1:5" x14ac:dyDescent="1">
      <c r="A5" t="s">
        <v>10</v>
      </c>
      <c r="B5" s="1">
        <v>45224</v>
      </c>
      <c r="C5" s="1" t="s">
        <v>52</v>
      </c>
      <c r="D5" t="s">
        <v>50</v>
      </c>
      <c r="E5" t="s">
        <v>53</v>
      </c>
    </row>
    <row r="6" spans="1:5" x14ac:dyDescent="1">
      <c r="A6" t="s">
        <v>10</v>
      </c>
      <c r="B6" s="1">
        <v>45270</v>
      </c>
      <c r="C6" t="s">
        <v>43</v>
      </c>
      <c r="D6" t="s">
        <v>44</v>
      </c>
      <c r="E6" t="s">
        <v>54</v>
      </c>
    </row>
    <row r="7" spans="1:5" x14ac:dyDescent="1">
      <c r="A7" t="s">
        <v>11</v>
      </c>
      <c r="B7" s="1">
        <v>45194</v>
      </c>
      <c r="C7" t="s">
        <v>46</v>
      </c>
      <c r="D7" t="s">
        <v>47</v>
      </c>
      <c r="E7" t="s">
        <v>55</v>
      </c>
    </row>
    <row r="8" spans="1:5" x14ac:dyDescent="1">
      <c r="A8" t="s">
        <v>12</v>
      </c>
      <c r="B8" s="1">
        <v>45082</v>
      </c>
      <c r="C8" t="s">
        <v>56</v>
      </c>
      <c r="D8" t="s">
        <v>44</v>
      </c>
      <c r="E8" t="s">
        <v>57</v>
      </c>
    </row>
    <row r="9" spans="1:5" x14ac:dyDescent="1">
      <c r="A9" t="s">
        <v>12</v>
      </c>
      <c r="B9" s="1">
        <v>45179</v>
      </c>
      <c r="C9" t="s">
        <v>43</v>
      </c>
      <c r="D9" t="s">
        <v>44</v>
      </c>
      <c r="E9" t="s">
        <v>58</v>
      </c>
    </row>
    <row r="10" spans="1:5" x14ac:dyDescent="1">
      <c r="A10" t="s">
        <v>12</v>
      </c>
      <c r="B10" s="1">
        <v>45245</v>
      </c>
      <c r="C10" t="s">
        <v>59</v>
      </c>
      <c r="D10" t="s">
        <v>47</v>
      </c>
      <c r="E10" t="s">
        <v>60</v>
      </c>
    </row>
    <row r="11" spans="1:5" x14ac:dyDescent="1">
      <c r="A11" t="s">
        <v>13</v>
      </c>
      <c r="B11" s="1">
        <v>45158</v>
      </c>
      <c r="C11" t="s">
        <v>52</v>
      </c>
      <c r="D11" t="s">
        <v>50</v>
      </c>
      <c r="E11" t="s">
        <v>61</v>
      </c>
    </row>
    <row r="12" spans="1:5" x14ac:dyDescent="1">
      <c r="A12" t="s">
        <v>13</v>
      </c>
      <c r="B12" s="1">
        <v>45245</v>
      </c>
      <c r="C12" t="s">
        <v>49</v>
      </c>
      <c r="D12" t="s">
        <v>50</v>
      </c>
      <c r="E12" t="s">
        <v>62</v>
      </c>
    </row>
    <row r="13" spans="1:5" x14ac:dyDescent="1">
      <c r="A13" t="s">
        <v>14</v>
      </c>
      <c r="B13" s="1">
        <v>45242</v>
      </c>
      <c r="C13" t="s">
        <v>63</v>
      </c>
      <c r="D13" t="s">
        <v>50</v>
      </c>
      <c r="E13" t="s">
        <v>64</v>
      </c>
    </row>
    <row r="14" spans="1:5" x14ac:dyDescent="1">
      <c r="A14" t="s">
        <v>14</v>
      </c>
      <c r="B14" s="1">
        <v>45373</v>
      </c>
      <c r="C14" t="s">
        <v>43</v>
      </c>
      <c r="D14" t="s">
        <v>44</v>
      </c>
      <c r="E14" t="s">
        <v>65</v>
      </c>
    </row>
    <row r="15" spans="1:5" x14ac:dyDescent="1">
      <c r="A15" t="s">
        <v>14</v>
      </c>
      <c r="B15" s="1">
        <v>45448</v>
      </c>
      <c r="C15" t="s">
        <v>56</v>
      </c>
      <c r="D15" t="s">
        <v>44</v>
      </c>
      <c r="E15" t="s">
        <v>66</v>
      </c>
    </row>
    <row r="16" spans="1:5" x14ac:dyDescent="1">
      <c r="A16" t="s">
        <v>15</v>
      </c>
      <c r="B16" s="1">
        <v>45337</v>
      </c>
      <c r="C16" t="s">
        <v>67</v>
      </c>
      <c r="D16" t="s">
        <v>50</v>
      </c>
      <c r="E16" t="s">
        <v>68</v>
      </c>
    </row>
    <row r="17" spans="1:5" x14ac:dyDescent="1">
      <c r="A17" t="s">
        <v>15</v>
      </c>
      <c r="B17" s="1">
        <v>45400</v>
      </c>
      <c r="C17" t="s">
        <v>56</v>
      </c>
      <c r="D17" t="s">
        <v>44</v>
      </c>
      <c r="E17" t="s">
        <v>69</v>
      </c>
    </row>
    <row r="18" spans="1:5" x14ac:dyDescent="1">
      <c r="A18" t="s">
        <v>15</v>
      </c>
      <c r="B18" s="1">
        <v>45514</v>
      </c>
      <c r="C18" t="s">
        <v>46</v>
      </c>
      <c r="D18" t="s">
        <v>47</v>
      </c>
      <c r="E18" t="s">
        <v>70</v>
      </c>
    </row>
    <row r="19" spans="1:5" x14ac:dyDescent="1">
      <c r="A19" t="s">
        <v>16</v>
      </c>
      <c r="B19" s="1">
        <v>45200</v>
      </c>
      <c r="C19" t="s">
        <v>43</v>
      </c>
      <c r="D19" t="s">
        <v>44</v>
      </c>
      <c r="E19" t="s">
        <v>71</v>
      </c>
    </row>
    <row r="20" spans="1:5" x14ac:dyDescent="1">
      <c r="A20" t="s">
        <v>16</v>
      </c>
      <c r="B20" s="1">
        <v>45347</v>
      </c>
      <c r="C20" t="s">
        <v>49</v>
      </c>
      <c r="D20" t="s">
        <v>50</v>
      </c>
      <c r="E20" t="s">
        <v>72</v>
      </c>
    </row>
    <row r="21" spans="1:5" x14ac:dyDescent="1">
      <c r="A21" t="s">
        <v>16</v>
      </c>
      <c r="B21" s="1">
        <v>45442</v>
      </c>
      <c r="C21" t="s">
        <v>46</v>
      </c>
      <c r="D21" t="s">
        <v>47</v>
      </c>
      <c r="E21" t="s">
        <v>73</v>
      </c>
    </row>
    <row r="22" spans="1:5" x14ac:dyDescent="1">
      <c r="A22" t="s">
        <v>17</v>
      </c>
      <c r="B22" s="1">
        <v>45290</v>
      </c>
      <c r="C22" t="s">
        <v>49</v>
      </c>
      <c r="D22" t="s">
        <v>44</v>
      </c>
      <c r="E22" t="s">
        <v>74</v>
      </c>
    </row>
    <row r="23" spans="1:5" x14ac:dyDescent="1">
      <c r="A23" t="s">
        <v>17</v>
      </c>
      <c r="B23" s="1">
        <v>45397</v>
      </c>
      <c r="C23" t="s">
        <v>46</v>
      </c>
      <c r="D23" t="s">
        <v>47</v>
      </c>
      <c r="E23" t="s">
        <v>75</v>
      </c>
    </row>
    <row r="24" spans="1:5" x14ac:dyDescent="1">
      <c r="A24" t="s">
        <v>17</v>
      </c>
      <c r="B24" s="1">
        <v>45495</v>
      </c>
      <c r="C24" t="s">
        <v>43</v>
      </c>
      <c r="D24" t="s">
        <v>44</v>
      </c>
      <c r="E24" t="s">
        <v>76</v>
      </c>
    </row>
    <row r="25" spans="1:5" x14ac:dyDescent="1">
      <c r="A25" t="s">
        <v>18</v>
      </c>
      <c r="B25" s="1">
        <v>45306</v>
      </c>
      <c r="C25" t="s">
        <v>46</v>
      </c>
      <c r="D25" t="s">
        <v>47</v>
      </c>
      <c r="E25" t="s">
        <v>77</v>
      </c>
    </row>
    <row r="26" spans="1:5" x14ac:dyDescent="1">
      <c r="A26" t="s">
        <v>18</v>
      </c>
      <c r="B26" s="1">
        <v>45417</v>
      </c>
      <c r="C26" t="s">
        <v>52</v>
      </c>
      <c r="D26" t="s">
        <v>50</v>
      </c>
      <c r="E26" t="s">
        <v>78</v>
      </c>
    </row>
    <row r="27" spans="1:5" x14ac:dyDescent="1">
      <c r="A27" t="s">
        <v>18</v>
      </c>
      <c r="B27" s="1">
        <v>45553</v>
      </c>
      <c r="C27" t="s">
        <v>59</v>
      </c>
      <c r="D27" t="s">
        <v>47</v>
      </c>
      <c r="E27" t="s">
        <v>79</v>
      </c>
    </row>
    <row r="28" spans="1:5" x14ac:dyDescent="1">
      <c r="A28" t="s">
        <v>19</v>
      </c>
      <c r="B28" s="1">
        <v>45404</v>
      </c>
      <c r="C28" t="s">
        <v>52</v>
      </c>
      <c r="D28" t="s">
        <v>50</v>
      </c>
      <c r="E28" t="s">
        <v>80</v>
      </c>
    </row>
    <row r="29" spans="1:5" x14ac:dyDescent="1">
      <c r="A29" t="s">
        <v>19</v>
      </c>
      <c r="B29" s="1">
        <v>45519</v>
      </c>
      <c r="C29" t="s">
        <v>63</v>
      </c>
      <c r="D29" t="s">
        <v>50</v>
      </c>
      <c r="E29" t="s">
        <v>81</v>
      </c>
    </row>
    <row r="30" spans="1:5" x14ac:dyDescent="1">
      <c r="A30" t="s">
        <v>19</v>
      </c>
      <c r="B30" s="1">
        <v>45606</v>
      </c>
      <c r="C30" t="s">
        <v>43</v>
      </c>
      <c r="D30" t="s">
        <v>44</v>
      </c>
      <c r="E30" t="s">
        <v>82</v>
      </c>
    </row>
    <row r="31" spans="1:5" x14ac:dyDescent="1">
      <c r="A31" t="s">
        <v>20</v>
      </c>
      <c r="B31" s="1">
        <v>45369</v>
      </c>
      <c r="C31" t="s">
        <v>63</v>
      </c>
      <c r="D31" t="s">
        <v>50</v>
      </c>
      <c r="E31" t="s">
        <v>83</v>
      </c>
    </row>
    <row r="32" spans="1:5" x14ac:dyDescent="1">
      <c r="A32" t="s">
        <v>20</v>
      </c>
      <c r="B32" s="1">
        <v>45498</v>
      </c>
      <c r="C32" t="s">
        <v>43</v>
      </c>
      <c r="D32" t="s">
        <v>44</v>
      </c>
      <c r="E32" t="s">
        <v>84</v>
      </c>
    </row>
    <row r="33" spans="1:5" x14ac:dyDescent="1">
      <c r="A33" t="s">
        <v>20</v>
      </c>
      <c r="B33" s="1">
        <v>45540</v>
      </c>
      <c r="C33" t="s">
        <v>59</v>
      </c>
      <c r="D33" t="s">
        <v>47</v>
      </c>
      <c r="E33" t="s">
        <v>85</v>
      </c>
    </row>
    <row r="34" spans="1:5" x14ac:dyDescent="1">
      <c r="A34" t="s">
        <v>21</v>
      </c>
      <c r="B34" s="1">
        <v>45453</v>
      </c>
      <c r="C34" t="s">
        <v>43</v>
      </c>
      <c r="D34" t="s">
        <v>44</v>
      </c>
      <c r="E34" t="s">
        <v>86</v>
      </c>
    </row>
    <row r="35" spans="1:5" x14ac:dyDescent="1">
      <c r="A35" t="s">
        <v>21</v>
      </c>
      <c r="B35" s="1">
        <v>45540</v>
      </c>
      <c r="C35" t="s">
        <v>49</v>
      </c>
      <c r="D35" t="s">
        <v>50</v>
      </c>
      <c r="E35" t="s">
        <v>87</v>
      </c>
    </row>
    <row r="36" spans="1:5" x14ac:dyDescent="1">
      <c r="A36" t="s">
        <v>22</v>
      </c>
      <c r="B36" s="1">
        <v>45498</v>
      </c>
      <c r="C36" t="s">
        <v>56</v>
      </c>
      <c r="D36" t="s">
        <v>44</v>
      </c>
      <c r="E36" t="s">
        <v>88</v>
      </c>
    </row>
    <row r="37" spans="1:5" x14ac:dyDescent="1">
      <c r="A37" t="s">
        <v>22</v>
      </c>
      <c r="B37" s="1">
        <v>45614</v>
      </c>
      <c r="C37" t="s">
        <v>67</v>
      </c>
      <c r="D37" t="s">
        <v>50</v>
      </c>
      <c r="E37" t="s">
        <v>89</v>
      </c>
    </row>
    <row r="38" spans="1:5" x14ac:dyDescent="1">
      <c r="A38" t="s">
        <v>22</v>
      </c>
      <c r="B38" s="1">
        <v>45708</v>
      </c>
      <c r="C38" t="s">
        <v>46</v>
      </c>
      <c r="D38" t="s">
        <v>47</v>
      </c>
      <c r="E38" t="s">
        <v>90</v>
      </c>
    </row>
    <row r="39" spans="1:5" x14ac:dyDescent="1">
      <c r="A39" t="s">
        <v>23</v>
      </c>
      <c r="B39" s="1">
        <v>45417</v>
      </c>
      <c r="C39" t="s">
        <v>49</v>
      </c>
      <c r="D39" t="s">
        <v>50</v>
      </c>
      <c r="E39" t="s">
        <v>91</v>
      </c>
    </row>
    <row r="40" spans="1:5" x14ac:dyDescent="1">
      <c r="A40" t="s">
        <v>23</v>
      </c>
      <c r="B40" s="1">
        <v>45587</v>
      </c>
      <c r="C40" t="s">
        <v>63</v>
      </c>
      <c r="D40" t="s">
        <v>50</v>
      </c>
      <c r="E40" t="s">
        <v>92</v>
      </c>
    </row>
    <row r="41" spans="1:5" x14ac:dyDescent="1">
      <c r="A41" t="s">
        <v>23</v>
      </c>
      <c r="B41" s="1">
        <v>45667</v>
      </c>
      <c r="C41" t="s">
        <v>43</v>
      </c>
      <c r="D41" t="s">
        <v>44</v>
      </c>
      <c r="E41" t="s">
        <v>93</v>
      </c>
    </row>
    <row r="42" spans="1:5" x14ac:dyDescent="1">
      <c r="A42" t="s">
        <v>25</v>
      </c>
      <c r="B42" s="1">
        <v>45555</v>
      </c>
      <c r="C42" t="s">
        <v>67</v>
      </c>
      <c r="D42" t="s">
        <v>50</v>
      </c>
      <c r="E42" t="s">
        <v>94</v>
      </c>
    </row>
    <row r="43" spans="1:5" x14ac:dyDescent="1">
      <c r="A43" t="s">
        <v>25</v>
      </c>
      <c r="B43" s="1">
        <v>45675</v>
      </c>
      <c r="C43" t="s">
        <v>43</v>
      </c>
      <c r="D43" t="s">
        <v>44</v>
      </c>
      <c r="E43" t="s">
        <v>95</v>
      </c>
    </row>
    <row r="44" spans="1:5" x14ac:dyDescent="1">
      <c r="A44" t="s">
        <v>25</v>
      </c>
      <c r="B44" s="1">
        <v>45759</v>
      </c>
      <c r="C44" t="s">
        <v>49</v>
      </c>
      <c r="D44" t="s">
        <v>50</v>
      </c>
      <c r="E44" t="s">
        <v>96</v>
      </c>
    </row>
    <row r="45" spans="1:5" x14ac:dyDescent="1">
      <c r="A45" t="s">
        <v>26</v>
      </c>
      <c r="B45" s="1">
        <v>45583</v>
      </c>
      <c r="C45" t="s">
        <v>63</v>
      </c>
      <c r="D45" t="s">
        <v>50</v>
      </c>
      <c r="E45" t="s">
        <v>97</v>
      </c>
    </row>
    <row r="46" spans="1:5" x14ac:dyDescent="1">
      <c r="A46" t="s">
        <v>26</v>
      </c>
      <c r="B46" s="1">
        <v>45700</v>
      </c>
      <c r="C46" t="s">
        <v>49</v>
      </c>
      <c r="D46" t="s">
        <v>50</v>
      </c>
      <c r="E46" t="s">
        <v>98</v>
      </c>
    </row>
    <row r="47" spans="1:5" x14ac:dyDescent="1">
      <c r="A47" t="s">
        <v>26</v>
      </c>
      <c r="B47" s="1">
        <v>45797</v>
      </c>
      <c r="C47" t="s">
        <v>99</v>
      </c>
      <c r="D47" t="s">
        <v>44</v>
      </c>
      <c r="E47" t="s">
        <v>100</v>
      </c>
    </row>
    <row r="48" spans="1:5" x14ac:dyDescent="1">
      <c r="A48" t="s">
        <v>26</v>
      </c>
      <c r="B48" s="1">
        <v>45843</v>
      </c>
      <c r="C48" t="s">
        <v>101</v>
      </c>
      <c r="D48" t="s">
        <v>47</v>
      </c>
      <c r="E48" t="s">
        <v>102</v>
      </c>
    </row>
    <row r="49" spans="1:5" x14ac:dyDescent="1">
      <c r="A49" t="s">
        <v>27</v>
      </c>
      <c r="B49" s="1">
        <v>45607</v>
      </c>
      <c r="C49" t="s">
        <v>43</v>
      </c>
      <c r="D49" t="s">
        <v>44</v>
      </c>
      <c r="E49" t="s">
        <v>103</v>
      </c>
    </row>
    <row r="50" spans="1:5" x14ac:dyDescent="1">
      <c r="A50" t="s">
        <v>27</v>
      </c>
      <c r="B50" s="1">
        <v>45734</v>
      </c>
      <c r="C50" t="s">
        <v>52</v>
      </c>
      <c r="D50" t="s">
        <v>50</v>
      </c>
      <c r="E50" t="s">
        <v>104</v>
      </c>
    </row>
    <row r="51" spans="1:5" x14ac:dyDescent="1">
      <c r="A51" t="s">
        <v>27</v>
      </c>
      <c r="B51" s="1">
        <v>45818</v>
      </c>
      <c r="C51" t="s">
        <v>59</v>
      </c>
      <c r="D51" t="s">
        <v>47</v>
      </c>
      <c r="E51" t="s">
        <v>105</v>
      </c>
    </row>
    <row r="52" spans="1:5" x14ac:dyDescent="1">
      <c r="A52" t="s">
        <v>28</v>
      </c>
      <c r="B52" s="1">
        <v>45631</v>
      </c>
      <c r="C52" t="s">
        <v>52</v>
      </c>
      <c r="D52" t="s">
        <v>50</v>
      </c>
      <c r="E52" t="s">
        <v>106</v>
      </c>
    </row>
    <row r="53" spans="1:5" x14ac:dyDescent="1">
      <c r="A53" t="s">
        <v>28</v>
      </c>
      <c r="B53" s="1">
        <v>45767</v>
      </c>
      <c r="C53" t="s">
        <v>67</v>
      </c>
      <c r="D53" t="s">
        <v>50</v>
      </c>
      <c r="E53" t="s">
        <v>107</v>
      </c>
    </row>
    <row r="54" spans="1:5" x14ac:dyDescent="1">
      <c r="A54" t="s">
        <v>28</v>
      </c>
      <c r="B54" s="1">
        <v>45884</v>
      </c>
      <c r="C54" t="s">
        <v>56</v>
      </c>
      <c r="D54" t="s">
        <v>44</v>
      </c>
      <c r="E54" t="s">
        <v>108</v>
      </c>
    </row>
    <row r="55" spans="1:5" x14ac:dyDescent="1">
      <c r="A55" t="s">
        <v>29</v>
      </c>
      <c r="B55" s="1">
        <v>45677</v>
      </c>
      <c r="C55" t="s">
        <v>56</v>
      </c>
      <c r="D55" t="s">
        <v>44</v>
      </c>
      <c r="E55" t="s">
        <v>109</v>
      </c>
    </row>
    <row r="56" spans="1:5" x14ac:dyDescent="1">
      <c r="A56" t="s">
        <v>29</v>
      </c>
      <c r="B56" s="1">
        <v>45795</v>
      </c>
      <c r="C56" t="s">
        <v>46</v>
      </c>
      <c r="D56" t="s">
        <v>47</v>
      </c>
      <c r="E56" t="s">
        <v>110</v>
      </c>
    </row>
    <row r="57" spans="1:5" x14ac:dyDescent="1">
      <c r="A57" t="s">
        <v>29</v>
      </c>
      <c r="B57" s="1">
        <v>45910</v>
      </c>
      <c r="C57" t="s">
        <v>67</v>
      </c>
      <c r="D57" t="s">
        <v>50</v>
      </c>
      <c r="E57" t="s">
        <v>111</v>
      </c>
    </row>
    <row r="58" spans="1:5" x14ac:dyDescent="1">
      <c r="A58" t="s">
        <v>30</v>
      </c>
      <c r="B58" s="1">
        <v>45702</v>
      </c>
      <c r="C58" t="s">
        <v>49</v>
      </c>
      <c r="D58" t="s">
        <v>50</v>
      </c>
      <c r="E58" t="s">
        <v>112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5A80-30BC-453D-872F-1C33AA8B414D}">
  <dimension ref="B2:AQ35"/>
  <sheetViews>
    <sheetView zoomScale="40" zoomScaleNormal="40" workbookViewId="0">
      <selection activeCell="A5" sqref="A5"/>
    </sheetView>
  </sheetViews>
  <sheetFormatPr defaultRowHeight="31.9" x14ac:dyDescent="1"/>
  <cols>
    <col min="2" max="2" width="23.53125" bestFit="1" customWidth="1"/>
    <col min="4" max="39" width="3" customWidth="1"/>
    <col min="40" max="40" width="3.4375" customWidth="1"/>
    <col min="41" max="41" width="11.625" customWidth="1"/>
    <col min="42" max="42" width="11.125" customWidth="1"/>
    <col min="43" max="43" width="8.75" customWidth="1"/>
    <col min="44" max="44" width="2.5625" customWidth="1"/>
  </cols>
  <sheetData>
    <row r="2" spans="2:43" x14ac:dyDescent="1">
      <c r="B2" s="2" t="s">
        <v>114</v>
      </c>
      <c r="C2">
        <f>YEAR(MIN(ProjectData[Actual End Date]))</f>
        <v>2023</v>
      </c>
    </row>
    <row r="3" spans="2:43" x14ac:dyDescent="1">
      <c r="B3" s="2" t="s">
        <v>115</v>
      </c>
      <c r="C3">
        <f>YEAR(MAX(ProjectData[End Date]))</f>
        <v>2025</v>
      </c>
    </row>
    <row r="6" spans="2:43" x14ac:dyDescent="1">
      <c r="D6" s="7">
        <f>$C$2</f>
        <v>2023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>
        <f>D6+1</f>
        <v>2024</v>
      </c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>
        <f>P6+1</f>
        <v>2025</v>
      </c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</row>
    <row r="7" spans="2:43" x14ac:dyDescent="1">
      <c r="D7" s="5" cm="1">
        <f t="array" ref="D7:AM7">_xlfn.SEQUENCE(1, ((C3-C2) + 1) * 12)</f>
        <v>1</v>
      </c>
      <c r="E7" s="5">
        <v>2</v>
      </c>
      <c r="F7" s="5">
        <v>3</v>
      </c>
      <c r="G7" s="5">
        <v>4</v>
      </c>
      <c r="H7" s="5">
        <v>5</v>
      </c>
      <c r="I7" s="5">
        <v>6</v>
      </c>
      <c r="J7" s="5">
        <v>7</v>
      </c>
      <c r="K7" s="5">
        <v>8</v>
      </c>
      <c r="L7" s="5">
        <v>9</v>
      </c>
      <c r="M7" s="5">
        <v>10</v>
      </c>
      <c r="N7" s="5">
        <v>11</v>
      </c>
      <c r="O7" s="5">
        <v>12</v>
      </c>
      <c r="P7" s="5">
        <v>13</v>
      </c>
      <c r="Q7" s="5">
        <v>14</v>
      </c>
      <c r="R7" s="5">
        <v>15</v>
      </c>
      <c r="S7" s="5">
        <v>16</v>
      </c>
      <c r="T7" s="5">
        <v>17</v>
      </c>
      <c r="U7" s="5">
        <v>18</v>
      </c>
      <c r="V7" s="5">
        <v>19</v>
      </c>
      <c r="W7" s="5">
        <v>20</v>
      </c>
      <c r="X7" s="5">
        <v>21</v>
      </c>
      <c r="Y7" s="5">
        <v>22</v>
      </c>
      <c r="Z7" s="5">
        <v>23</v>
      </c>
      <c r="AA7" s="5">
        <v>24</v>
      </c>
      <c r="AB7" s="5">
        <v>25</v>
      </c>
      <c r="AC7" s="5">
        <v>26</v>
      </c>
      <c r="AD7" s="5">
        <v>27</v>
      </c>
      <c r="AE7" s="5">
        <v>28</v>
      </c>
      <c r="AF7" s="5">
        <v>29</v>
      </c>
      <c r="AG7" s="5">
        <v>30</v>
      </c>
      <c r="AH7" s="5">
        <v>31</v>
      </c>
      <c r="AI7" s="5">
        <v>32</v>
      </c>
      <c r="AJ7" s="5">
        <v>33</v>
      </c>
      <c r="AK7" s="5">
        <v>34</v>
      </c>
      <c r="AL7" s="5">
        <v>35</v>
      </c>
      <c r="AM7" s="5">
        <v>36</v>
      </c>
    </row>
    <row r="8" spans="2:43" x14ac:dyDescent="1">
      <c r="D8" s="6">
        <f>DATE($C$2,D7,1)</f>
        <v>44927</v>
      </c>
      <c r="E8" s="6">
        <f t="shared" ref="E8:AM8" si="0">DATE($C$2,E7,1)</f>
        <v>44958</v>
      </c>
      <c r="F8" s="6">
        <f t="shared" si="0"/>
        <v>44986</v>
      </c>
      <c r="G8" s="6">
        <f t="shared" si="0"/>
        <v>45017</v>
      </c>
      <c r="H8" s="6">
        <f t="shared" si="0"/>
        <v>45047</v>
      </c>
      <c r="I8" s="6">
        <f t="shared" si="0"/>
        <v>45078</v>
      </c>
      <c r="J8" s="6">
        <f t="shared" si="0"/>
        <v>45108</v>
      </c>
      <c r="K8" s="6">
        <f t="shared" si="0"/>
        <v>45139</v>
      </c>
      <c r="L8" s="6">
        <f t="shared" si="0"/>
        <v>45170</v>
      </c>
      <c r="M8" s="6">
        <f t="shared" si="0"/>
        <v>45200</v>
      </c>
      <c r="N8" s="6">
        <f t="shared" si="0"/>
        <v>45231</v>
      </c>
      <c r="O8" s="6">
        <f t="shared" si="0"/>
        <v>45261</v>
      </c>
      <c r="P8" s="6">
        <f t="shared" si="0"/>
        <v>45292</v>
      </c>
      <c r="Q8" s="6">
        <f t="shared" si="0"/>
        <v>45323</v>
      </c>
      <c r="R8" s="6">
        <f t="shared" si="0"/>
        <v>45352</v>
      </c>
      <c r="S8" s="6">
        <f t="shared" si="0"/>
        <v>45383</v>
      </c>
      <c r="T8" s="6">
        <f t="shared" si="0"/>
        <v>45413</v>
      </c>
      <c r="U8" s="6">
        <f t="shared" si="0"/>
        <v>45444</v>
      </c>
      <c r="V8" s="6">
        <f t="shared" si="0"/>
        <v>45474</v>
      </c>
      <c r="W8" s="6">
        <f t="shared" si="0"/>
        <v>45505</v>
      </c>
      <c r="X8" s="6">
        <f t="shared" si="0"/>
        <v>45536</v>
      </c>
      <c r="Y8" s="6">
        <f t="shared" si="0"/>
        <v>45566</v>
      </c>
      <c r="Z8" s="6">
        <f t="shared" si="0"/>
        <v>45597</v>
      </c>
      <c r="AA8" s="6">
        <f t="shared" si="0"/>
        <v>45627</v>
      </c>
      <c r="AB8" s="6">
        <f t="shared" si="0"/>
        <v>45658</v>
      </c>
      <c r="AC8" s="6">
        <f t="shared" si="0"/>
        <v>45689</v>
      </c>
      <c r="AD8" s="6">
        <f t="shared" si="0"/>
        <v>45717</v>
      </c>
      <c r="AE8" s="6">
        <f t="shared" si="0"/>
        <v>45748</v>
      </c>
      <c r="AF8" s="6">
        <f t="shared" si="0"/>
        <v>45778</v>
      </c>
      <c r="AG8" s="6">
        <f t="shared" si="0"/>
        <v>45809</v>
      </c>
      <c r="AH8" s="6">
        <f t="shared" si="0"/>
        <v>45839</v>
      </c>
      <c r="AI8" s="6">
        <f t="shared" si="0"/>
        <v>45870</v>
      </c>
      <c r="AJ8" s="6">
        <f t="shared" si="0"/>
        <v>45901</v>
      </c>
      <c r="AK8" s="6">
        <f t="shared" si="0"/>
        <v>45931</v>
      </c>
      <c r="AL8" s="6">
        <f t="shared" si="0"/>
        <v>45962</v>
      </c>
      <c r="AM8" s="6">
        <f t="shared" si="0"/>
        <v>45992</v>
      </c>
    </row>
    <row r="9" spans="2:43" x14ac:dyDescent="1">
      <c r="B9" s="2" t="s">
        <v>116</v>
      </c>
      <c r="AO9" s="2" t="s">
        <v>1</v>
      </c>
      <c r="AP9" s="2" t="s">
        <v>2</v>
      </c>
      <c r="AQ9" s="2" t="s">
        <v>117</v>
      </c>
    </row>
    <row r="10" spans="2:43" x14ac:dyDescent="1">
      <c r="B10" t="str" cm="1">
        <f t="array" ref="B10:B34">ProjectData[Project Name]</f>
        <v>Magic Portal Development</v>
      </c>
      <c r="AO10" s="1" cm="1">
        <f t="array" ref="AO10:AO34">ProjectData[Start Date]</f>
        <v>44927</v>
      </c>
      <c r="AP10" s="1" cm="1">
        <f t="array" ref="AP10:AP34">ProjectData[End Date]</f>
        <v>45291</v>
      </c>
      <c r="AQ10" t="str" cm="1">
        <f t="array" ref="AQ10:AQ34">ProjectData[Project Status]</f>
        <v>Completed</v>
      </c>
    </row>
    <row r="11" spans="2:43" x14ac:dyDescent="1">
      <c r="B11" t="str">
        <v>Clown Car Integration</v>
      </c>
      <c r="AO11" s="1">
        <v>44958</v>
      </c>
      <c r="AP11" s="1">
        <v>45261</v>
      </c>
      <c r="AQ11" t="str">
        <v>Completed</v>
      </c>
    </row>
    <row r="12" spans="2:43" x14ac:dyDescent="1">
      <c r="B12" t="str">
        <v>Tickling Timer Setup</v>
      </c>
      <c r="AO12" s="1">
        <v>44986</v>
      </c>
      <c r="AP12" s="1">
        <v>45350</v>
      </c>
      <c r="AQ12" t="str">
        <v>Completed</v>
      </c>
    </row>
    <row r="13" spans="2:43" x14ac:dyDescent="1">
      <c r="B13" t="str">
        <v>Joke Distribution Network</v>
      </c>
      <c r="AO13" s="1">
        <v>45017</v>
      </c>
      <c r="AP13" s="1">
        <v>45260</v>
      </c>
      <c r="AQ13" t="str">
        <v>Completed</v>
      </c>
    </row>
    <row r="14" spans="2:43" x14ac:dyDescent="1">
      <c r="B14" t="str">
        <v>Giggle Gas Plant</v>
      </c>
      <c r="AO14" s="1">
        <v>45047</v>
      </c>
      <c r="AP14" s="1">
        <v>45291</v>
      </c>
      <c r="AQ14" t="str">
        <v>Completed</v>
      </c>
    </row>
    <row r="15" spans="2:43" x14ac:dyDescent="1">
      <c r="B15" t="str">
        <v>Mirth Manufacturing</v>
      </c>
      <c r="AO15" s="1">
        <v>45078</v>
      </c>
      <c r="AP15" s="1">
        <v>45443</v>
      </c>
      <c r="AQ15" t="str">
        <v>Completed</v>
      </c>
    </row>
    <row r="16" spans="2:43" x14ac:dyDescent="1">
      <c r="B16" t="str">
        <v>Laugh Lab Construction</v>
      </c>
      <c r="AO16" s="1">
        <v>45108</v>
      </c>
      <c r="AP16" s="1">
        <v>45473</v>
      </c>
      <c r="AQ16" t="str">
        <v>Completed</v>
      </c>
    </row>
    <row r="17" spans="2:43" x14ac:dyDescent="1">
      <c r="B17" t="str">
        <v>Comical Camera Setup</v>
      </c>
      <c r="AO17" s="1">
        <v>45139</v>
      </c>
      <c r="AP17" s="1">
        <v>45504</v>
      </c>
      <c r="AQ17" t="str">
        <v>Completed</v>
      </c>
    </row>
    <row r="18" spans="2:43" x14ac:dyDescent="1">
      <c r="B18" t="str">
        <v>Amusement Park Design</v>
      </c>
      <c r="AO18" s="1">
        <v>45170</v>
      </c>
      <c r="AP18" s="1">
        <v>45535</v>
      </c>
      <c r="AQ18" t="str">
        <v>Completed</v>
      </c>
    </row>
    <row r="19" spans="2:43" x14ac:dyDescent="1">
      <c r="B19" t="str">
        <v>Comedy Club Network</v>
      </c>
      <c r="AO19" s="1">
        <v>45200</v>
      </c>
      <c r="AP19" s="1">
        <v>45565</v>
      </c>
      <c r="AQ19" t="str">
        <v>Completed</v>
      </c>
    </row>
    <row r="20" spans="2:43" x14ac:dyDescent="1">
      <c r="B20" t="str">
        <v>Merry Mall Construction</v>
      </c>
      <c r="AO20" s="1">
        <v>45231</v>
      </c>
      <c r="AP20" s="1">
        <v>45596</v>
      </c>
      <c r="AQ20" t="str">
        <v>Completed</v>
      </c>
    </row>
    <row r="21" spans="2:43" x14ac:dyDescent="1">
      <c r="B21" t="str">
        <v>Prankster Park Setup</v>
      </c>
      <c r="AO21" s="1">
        <v>45261</v>
      </c>
      <c r="AP21" s="1">
        <v>45626</v>
      </c>
      <c r="AQ21" t="str">
        <v>Completed</v>
      </c>
    </row>
    <row r="22" spans="2:43" x14ac:dyDescent="1">
      <c r="B22" t="str">
        <v>Laughable Lighting Project</v>
      </c>
      <c r="AO22" s="1">
        <v>45292</v>
      </c>
      <c r="AP22" s="1">
        <v>45657</v>
      </c>
      <c r="AQ22" t="str">
        <v>Completed</v>
      </c>
    </row>
    <row r="23" spans="2:43" x14ac:dyDescent="1">
      <c r="B23" t="str">
        <v>Grin Garage Construction</v>
      </c>
      <c r="AO23" s="1">
        <v>45323</v>
      </c>
      <c r="AP23" s="1">
        <v>45688</v>
      </c>
      <c r="AQ23" t="str">
        <v>Completed</v>
      </c>
    </row>
    <row r="24" spans="2:43" x14ac:dyDescent="1">
      <c r="B24" t="str">
        <v>Laughter Lounge Setup</v>
      </c>
      <c r="AO24" s="1">
        <v>45352</v>
      </c>
      <c r="AP24" s="1">
        <v>45716</v>
      </c>
      <c r="AQ24" t="str">
        <v>Completed</v>
      </c>
    </row>
    <row r="25" spans="2:43" x14ac:dyDescent="1">
      <c r="B25" t="str">
        <v>Fun Factory Installation</v>
      </c>
      <c r="AO25" s="1">
        <v>45383</v>
      </c>
      <c r="AP25" s="1">
        <v>45747</v>
      </c>
      <c r="AQ25" t="str">
        <v>Ongoing</v>
      </c>
    </row>
    <row r="26" spans="2:43" x14ac:dyDescent="1">
      <c r="B26" t="str">
        <v>Comedy Clubhouse Setup</v>
      </c>
      <c r="AO26" s="1">
        <v>45413</v>
      </c>
      <c r="AP26" s="1">
        <v>45777</v>
      </c>
      <c r="AQ26" t="str">
        <v>Ongoing</v>
      </c>
    </row>
    <row r="27" spans="2:43" x14ac:dyDescent="1">
      <c r="B27" t="str">
        <v>Dancing Disco Development</v>
      </c>
      <c r="AO27" s="1">
        <v>45444</v>
      </c>
      <c r="AP27" s="1">
        <v>45808</v>
      </c>
      <c r="AQ27" t="str">
        <v>Ongoing</v>
      </c>
    </row>
    <row r="28" spans="2:43" x14ac:dyDescent="1">
      <c r="B28" t="str">
        <v>Trickster Theater Setup</v>
      </c>
      <c r="AO28" s="1">
        <v>45474</v>
      </c>
      <c r="AP28" s="1">
        <v>45838</v>
      </c>
      <c r="AQ28" t="str">
        <v>Ongoing</v>
      </c>
    </row>
    <row r="29" spans="2:43" x14ac:dyDescent="1">
      <c r="B29" t="str">
        <v>Humorous Hotel Design</v>
      </c>
      <c r="AO29" s="1">
        <v>45505</v>
      </c>
      <c r="AP29" s="1">
        <v>45869</v>
      </c>
      <c r="AQ29" t="str">
        <v>Not Started</v>
      </c>
    </row>
    <row r="30" spans="2:43" x14ac:dyDescent="1">
      <c r="B30" t="str">
        <v>Laugh Lounge Installation</v>
      </c>
      <c r="AO30" s="1">
        <v>45536</v>
      </c>
      <c r="AP30" s="1">
        <v>45900</v>
      </c>
      <c r="AQ30" t="str">
        <v>Not Started</v>
      </c>
    </row>
    <row r="31" spans="2:43" x14ac:dyDescent="1">
      <c r="B31" t="str">
        <v>Witty Warehouse Setup</v>
      </c>
      <c r="AO31" s="1">
        <v>45566</v>
      </c>
      <c r="AP31" s="1">
        <v>45930</v>
      </c>
      <c r="AQ31" t="str">
        <v>Not Started</v>
      </c>
    </row>
    <row r="32" spans="2:43" x14ac:dyDescent="1">
      <c r="B32" t="str">
        <v>Happy House Project</v>
      </c>
      <c r="AO32" s="1">
        <v>45597</v>
      </c>
      <c r="AP32" s="1">
        <v>45961</v>
      </c>
      <c r="AQ32" t="str">
        <v>Not Started</v>
      </c>
    </row>
    <row r="33" spans="2:43" x14ac:dyDescent="1">
      <c r="B33" t="str">
        <v>Playful Plaza Design</v>
      </c>
      <c r="AO33" s="1">
        <v>45627</v>
      </c>
      <c r="AP33" s="1">
        <v>45991</v>
      </c>
      <c r="AQ33" t="str">
        <v>Not Started</v>
      </c>
    </row>
    <row r="34" spans="2:43" x14ac:dyDescent="1">
      <c r="B34" t="str">
        <v>Comedy Courtyard Setup</v>
      </c>
      <c r="AO34" s="1">
        <v>45658</v>
      </c>
      <c r="AP34" s="1">
        <v>46022</v>
      </c>
      <c r="AQ34" t="str">
        <v>Not Started</v>
      </c>
    </row>
    <row r="35" spans="2:43" ht="15.5" customHeight="1" x14ac:dyDescent="1"/>
  </sheetData>
  <mergeCells count="3">
    <mergeCell ref="D6:O6"/>
    <mergeCell ref="P6:AA6"/>
    <mergeCell ref="AB6:AM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57D6D-2981-4056-A10A-D28A50B81F84}">
  <dimension ref="A3:E26"/>
  <sheetViews>
    <sheetView zoomScale="50" zoomScaleNormal="50" workbookViewId="0">
      <selection activeCell="B14" sqref="B14"/>
    </sheetView>
  </sheetViews>
  <sheetFormatPr defaultRowHeight="31.9" x14ac:dyDescent="1"/>
  <cols>
    <col min="1" max="1" width="23.28125" bestFit="1" customWidth="1"/>
    <col min="2" max="2" width="15.28125" bestFit="1" customWidth="1"/>
    <col min="3" max="3" width="4.03125" bestFit="1" customWidth="1"/>
    <col min="4" max="4" width="7.40625" bestFit="1" customWidth="1"/>
    <col min="5" max="5" width="10.28125" bestFit="1" customWidth="1"/>
  </cols>
  <sheetData>
    <row r="3" spans="1:5" x14ac:dyDescent="1">
      <c r="A3" s="3" t="s">
        <v>121</v>
      </c>
      <c r="B3" s="3" t="s">
        <v>120</v>
      </c>
    </row>
    <row r="4" spans="1:5" x14ac:dyDescent="1">
      <c r="A4" s="3" t="s">
        <v>118</v>
      </c>
      <c r="B4" t="s">
        <v>50</v>
      </c>
      <c r="C4" t="s">
        <v>47</v>
      </c>
      <c r="D4" t="s">
        <v>44</v>
      </c>
      <c r="E4" t="s">
        <v>119</v>
      </c>
    </row>
    <row r="5" spans="1:5" x14ac:dyDescent="1">
      <c r="A5" s="4" t="s">
        <v>17</v>
      </c>
      <c r="C5">
        <v>1</v>
      </c>
      <c r="D5">
        <v>2</v>
      </c>
      <c r="E5">
        <v>3</v>
      </c>
    </row>
    <row r="6" spans="1:5" x14ac:dyDescent="1">
      <c r="A6" s="4" t="s">
        <v>10</v>
      </c>
      <c r="B6">
        <v>2</v>
      </c>
      <c r="D6">
        <v>1</v>
      </c>
      <c r="E6">
        <v>3</v>
      </c>
    </row>
    <row r="7" spans="1:5" x14ac:dyDescent="1">
      <c r="A7" s="4" t="s">
        <v>18</v>
      </c>
      <c r="B7">
        <v>1</v>
      </c>
      <c r="C7">
        <v>2</v>
      </c>
      <c r="E7">
        <v>3</v>
      </c>
    </row>
    <row r="8" spans="1:5" x14ac:dyDescent="1">
      <c r="A8" s="4" t="s">
        <v>25</v>
      </c>
      <c r="B8">
        <v>2</v>
      </c>
      <c r="D8">
        <v>1</v>
      </c>
      <c r="E8">
        <v>3</v>
      </c>
    </row>
    <row r="9" spans="1:5" x14ac:dyDescent="1">
      <c r="A9" s="4" t="s">
        <v>16</v>
      </c>
      <c r="B9">
        <v>1</v>
      </c>
      <c r="C9">
        <v>1</v>
      </c>
      <c r="D9">
        <v>1</v>
      </c>
      <c r="E9">
        <v>3</v>
      </c>
    </row>
    <row r="10" spans="1:5" x14ac:dyDescent="1">
      <c r="A10" s="4" t="s">
        <v>26</v>
      </c>
      <c r="B10">
        <v>2</v>
      </c>
      <c r="C10">
        <v>1</v>
      </c>
      <c r="D10">
        <v>1</v>
      </c>
      <c r="E10">
        <v>4</v>
      </c>
    </row>
    <row r="11" spans="1:5" x14ac:dyDescent="1">
      <c r="A11" s="4" t="s">
        <v>13</v>
      </c>
      <c r="B11">
        <v>2</v>
      </c>
      <c r="E11">
        <v>2</v>
      </c>
    </row>
    <row r="12" spans="1:5" x14ac:dyDescent="1">
      <c r="A12" s="4" t="s">
        <v>22</v>
      </c>
      <c r="B12">
        <v>1</v>
      </c>
      <c r="C12">
        <v>1</v>
      </c>
      <c r="D12">
        <v>1</v>
      </c>
      <c r="E12">
        <v>3</v>
      </c>
    </row>
    <row r="13" spans="1:5" x14ac:dyDescent="1">
      <c r="A13" s="4" t="s">
        <v>28</v>
      </c>
      <c r="B13">
        <v>2</v>
      </c>
      <c r="D13">
        <v>1</v>
      </c>
      <c r="E13">
        <v>3</v>
      </c>
    </row>
    <row r="14" spans="1:5" x14ac:dyDescent="1">
      <c r="A14" s="4" t="s">
        <v>12</v>
      </c>
      <c r="C14">
        <v>1</v>
      </c>
      <c r="D14">
        <v>2</v>
      </c>
      <c r="E14">
        <v>3</v>
      </c>
    </row>
    <row r="15" spans="1:5" x14ac:dyDescent="1">
      <c r="A15" s="4" t="s">
        <v>15</v>
      </c>
      <c r="B15">
        <v>1</v>
      </c>
      <c r="C15">
        <v>1</v>
      </c>
      <c r="D15">
        <v>1</v>
      </c>
      <c r="E15">
        <v>3</v>
      </c>
    </row>
    <row r="16" spans="1:5" x14ac:dyDescent="1">
      <c r="A16" s="4" t="s">
        <v>29</v>
      </c>
      <c r="B16">
        <v>1</v>
      </c>
      <c r="C16">
        <v>1</v>
      </c>
      <c r="D16">
        <v>1</v>
      </c>
      <c r="E16">
        <v>3</v>
      </c>
    </row>
    <row r="17" spans="1:5" x14ac:dyDescent="1">
      <c r="A17" s="4" t="s">
        <v>21</v>
      </c>
      <c r="B17">
        <v>1</v>
      </c>
      <c r="D17">
        <v>1</v>
      </c>
      <c r="E17">
        <v>2</v>
      </c>
    </row>
    <row r="18" spans="1:5" x14ac:dyDescent="1">
      <c r="A18" s="4" t="s">
        <v>23</v>
      </c>
      <c r="B18">
        <v>2</v>
      </c>
      <c r="D18">
        <v>1</v>
      </c>
      <c r="E18">
        <v>3</v>
      </c>
    </row>
    <row r="19" spans="1:5" x14ac:dyDescent="1">
      <c r="A19" s="4" t="s">
        <v>8</v>
      </c>
      <c r="C19">
        <v>1</v>
      </c>
      <c r="D19">
        <v>1</v>
      </c>
      <c r="E19">
        <v>2</v>
      </c>
    </row>
    <row r="20" spans="1:5" x14ac:dyDescent="1">
      <c r="A20" s="4" t="s">
        <v>19</v>
      </c>
      <c r="B20">
        <v>2</v>
      </c>
      <c r="D20">
        <v>1</v>
      </c>
      <c r="E20">
        <v>3</v>
      </c>
    </row>
    <row r="21" spans="1:5" x14ac:dyDescent="1">
      <c r="A21" s="4" t="s">
        <v>14</v>
      </c>
      <c r="B21">
        <v>1</v>
      </c>
      <c r="D21">
        <v>2</v>
      </c>
      <c r="E21">
        <v>3</v>
      </c>
    </row>
    <row r="22" spans="1:5" x14ac:dyDescent="1">
      <c r="A22" s="4" t="s">
        <v>20</v>
      </c>
      <c r="B22">
        <v>1</v>
      </c>
      <c r="C22">
        <v>1</v>
      </c>
      <c r="D22">
        <v>1</v>
      </c>
      <c r="E22">
        <v>3</v>
      </c>
    </row>
    <row r="23" spans="1:5" x14ac:dyDescent="1">
      <c r="A23" s="4" t="s">
        <v>11</v>
      </c>
      <c r="C23">
        <v>1</v>
      </c>
      <c r="E23">
        <v>1</v>
      </c>
    </row>
    <row r="24" spans="1:5" x14ac:dyDescent="1">
      <c r="A24" s="4" t="s">
        <v>27</v>
      </c>
      <c r="B24">
        <v>1</v>
      </c>
      <c r="C24">
        <v>1</v>
      </c>
      <c r="D24">
        <v>1</v>
      </c>
      <c r="E24">
        <v>3</v>
      </c>
    </row>
    <row r="25" spans="1:5" x14ac:dyDescent="1">
      <c r="A25" s="4" t="s">
        <v>30</v>
      </c>
      <c r="B25">
        <v>1</v>
      </c>
      <c r="E25">
        <v>1</v>
      </c>
    </row>
    <row r="26" spans="1:5" x14ac:dyDescent="1">
      <c r="A26" s="4" t="s">
        <v>119</v>
      </c>
      <c r="B26">
        <v>24</v>
      </c>
      <c r="C26">
        <v>13</v>
      </c>
      <c r="D26">
        <v>20</v>
      </c>
      <c r="E26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Project Data</vt:lpstr>
      <vt:lpstr>Safety Incidents</vt:lpstr>
      <vt:lpstr>Gantt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Copilot</dc:creator>
  <cp:lastModifiedBy>Copilot</cp:lastModifiedBy>
  <dcterms:created xsi:type="dcterms:W3CDTF">2024-06-13T00:58:06Z</dcterms:created>
  <dcterms:modified xsi:type="dcterms:W3CDTF">2024-07-22T20:58:09Z</dcterms:modified>
</cp:coreProperties>
</file>